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66925"/>
  <xr:revisionPtr revIDLastSave="1" documentId="13_ncr:1_{4D1D095C-F97A-49D5-8418-19F28F281989}" xr6:coauthVersionLast="47" xr6:coauthVersionMax="47" xr10:uidLastSave="{30E9D6DC-047D-41AB-B639-E068A40112FB}"/>
  <bookViews>
    <workbookView xWindow="-120" yWindow="-120" windowWidth="29040" windowHeight="15840" tabRatio="691" xr2:uid="{00000000-000D-0000-FFFF-FFFF00000000}"/>
  </bookViews>
  <sheets>
    <sheet name="Green Hydrogen EII Example" sheetId="1" r:id="rId1"/>
    <sheet name="Process diagram" sheetId="7" r:id="rId2"/>
    <sheet name="Ref Conversion Factors" sheetId="2" r:id="rId3"/>
    <sheet name="Proj Conversion Factors" sheetId="6" r:id="rId4"/>
    <sheet name="Assumptions" sheetId="5" r:id="rId5"/>
    <sheet name="History of changes table" sheetId="4" r:id="rId6"/>
  </sheets>
  <externalReferences>
    <externalReference r:id="rId7"/>
    <externalReference r:id="rId8"/>
  </externalReferences>
  <definedNames>
    <definedName name="Fatores_Categoria" localSheetId="3">OFFSET([1]Fatores!$E$1,0,0,COUNTA([1]Fatores!$E:$E))</definedName>
    <definedName name="Fatores_Categoria">OFFSET([1]Fatores!$E$1,0,0,COUNTA([1]Fatores!$E:$E))</definedName>
    <definedName name="Fatores_Nome" localSheetId="3">OFFSET([1]Fatores!$F$1,0,0,COUNTA([1]Fatores!$F:$F))</definedName>
    <definedName name="Fatores_Nome">OFFSET([1]Fatores!$F$1,0,0,COUNTA([1]Fatores!$F:$F))</definedName>
    <definedName name="Fatores_TipoFonte" localSheetId="3">OFFSET([1]Fatores!$C$1,0,0,COUNTA([1]Fatores!$C:$C))</definedName>
    <definedName name="Fatores_TipoFonte">OFFSET([1]Fatores!$C$1,0,0,COUNTA([1]Fatores!$C:$C))</definedName>
    <definedName name="Fatores_Unidade1" localSheetId="3">OFFSET([1]Fatores!$I$1,0,0,COUNTA([1]Fatores!$I:$I))</definedName>
    <definedName name="Fatores_Unidade1">OFFSET([1]Fatores!$I$1,0,0,COUNTA([1]Fatores!$I:$I))</definedName>
    <definedName name="Fatores_Unidade2" localSheetId="3">OFFSET([1]Fatores!$J$1,0,0,COUNTA([1]Fatores!$J:$J))</definedName>
    <definedName name="Fatores_Unidade2">OFFSET([1]Fatores!$J$1,0,0,COUNTA([1]Fatores!$J:$J))</definedName>
    <definedName name="Fatores_Valor" localSheetId="3">OFFSET([1]Fatores!$G$1,0,0,COUNTA([1]Fatores!$G:$G))</definedName>
    <definedName name="Fatores_Valor">OFFSET([1]Fatores!$G$1,0,0,COUNTA([1]Fatores!$G:$G))</definedName>
    <definedName name="Option_A_0_B_1" localSheetId="3">[2]About!$B$87</definedName>
    <definedName name="Option_A_0_B_1">[2]About!$B$87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1" l="1"/>
  <c r="AL92" i="1"/>
  <c r="D47" i="6" l="1"/>
  <c r="D46" i="6"/>
  <c r="D45" i="6"/>
  <c r="D44" i="6"/>
  <c r="D43" i="6"/>
  <c r="D42" i="6"/>
  <c r="D41" i="6"/>
  <c r="D40" i="6"/>
  <c r="D39" i="6"/>
  <c r="D38" i="6"/>
  <c r="D37" i="6"/>
  <c r="D36" i="6"/>
  <c r="D35" i="6"/>
  <c r="D34" i="6"/>
  <c r="D33" i="6"/>
  <c r="D32" i="6"/>
  <c r="D31" i="6"/>
  <c r="D30" i="6"/>
  <c r="D29" i="6"/>
  <c r="D28" i="6"/>
  <c r="D27" i="6"/>
  <c r="D26" i="6"/>
  <c r="D25" i="6"/>
  <c r="D24" i="6"/>
  <c r="D23" i="6"/>
  <c r="D22" i="6"/>
  <c r="D21" i="6"/>
  <c r="D20" i="6"/>
  <c r="V108" i="1"/>
  <c r="V107" i="1"/>
  <c r="V106" i="1"/>
  <c r="V104" i="1"/>
  <c r="V103" i="1"/>
  <c r="V102" i="1"/>
  <c r="V100" i="1"/>
  <c r="V99" i="1"/>
  <c r="V98" i="1"/>
  <c r="V96" i="1"/>
  <c r="V95" i="1"/>
  <c r="V94" i="1"/>
  <c r="V90" i="1"/>
  <c r="V89" i="1"/>
  <c r="V65" i="1"/>
  <c r="V64" i="1"/>
  <c r="V63" i="1"/>
  <c r="V61" i="1"/>
  <c r="V60" i="1"/>
  <c r="V59" i="1"/>
  <c r="V57" i="1"/>
  <c r="V56" i="1"/>
  <c r="V55" i="1"/>
  <c r="V53" i="1"/>
  <c r="V52" i="1"/>
  <c r="V51" i="1"/>
  <c r="V49" i="1"/>
  <c r="V48" i="1"/>
  <c r="V47" i="1"/>
  <c r="Y86" i="1" l="1"/>
  <c r="Y84" i="1" l="1"/>
  <c r="AA86" i="1"/>
  <c r="E76" i="1" l="1"/>
  <c r="E75" i="1"/>
  <c r="E74" i="1"/>
  <c r="O85" i="1" l="1"/>
  <c r="AE85" i="1" s="1"/>
  <c r="P85" i="1"/>
  <c r="AF85" i="1" s="1"/>
  <c r="Q85" i="1"/>
  <c r="AG85" i="1" s="1"/>
  <c r="R85" i="1"/>
  <c r="AH85" i="1" s="1"/>
  <c r="S85" i="1"/>
  <c r="AI85" i="1" s="1"/>
  <c r="T85" i="1"/>
  <c r="AJ85" i="1" s="1"/>
  <c r="U85" i="1"/>
  <c r="AK85" i="1" s="1"/>
  <c r="L85" i="1"/>
  <c r="M85" i="1"/>
  <c r="AC85" i="1" s="1"/>
  <c r="N85" i="1"/>
  <c r="AB85" i="1" l="1"/>
  <c r="V85" i="1"/>
  <c r="Y85" i="1"/>
  <c r="AD85" i="1"/>
  <c r="AL85" i="1" l="1"/>
  <c r="Z88" i="1"/>
  <c r="Y88" i="1"/>
  <c r="M88" i="1"/>
  <c r="AC88" i="1" s="1"/>
  <c r="N88" i="1"/>
  <c r="AD88" i="1" s="1"/>
  <c r="O88" i="1"/>
  <c r="AE88" i="1" s="1"/>
  <c r="P88" i="1"/>
  <c r="AF88" i="1" s="1"/>
  <c r="Q88" i="1"/>
  <c r="AG88" i="1" s="1"/>
  <c r="R88" i="1"/>
  <c r="AH88" i="1" s="1"/>
  <c r="S88" i="1"/>
  <c r="AI88" i="1" s="1"/>
  <c r="T88" i="1"/>
  <c r="AJ88" i="1" s="1"/>
  <c r="U88" i="1"/>
  <c r="AK88" i="1" s="1"/>
  <c r="L88" i="1"/>
  <c r="K88" i="1"/>
  <c r="AB88" i="1" l="1"/>
  <c r="AL88" i="1" s="1"/>
  <c r="E71" i="1" s="1"/>
  <c r="V88" i="1"/>
  <c r="AA84" i="1"/>
  <c r="AA51" i="1" l="1"/>
  <c r="AC51" i="1" l="1"/>
  <c r="AC45" i="1" s="1"/>
  <c r="AD51" i="1"/>
  <c r="AD45" i="1" s="1"/>
  <c r="AE51" i="1"/>
  <c r="AE45" i="1" s="1"/>
  <c r="AF51" i="1"/>
  <c r="AF45" i="1" s="1"/>
  <c r="AG51" i="1"/>
  <c r="AG45" i="1" s="1"/>
  <c r="AH51" i="1"/>
  <c r="AH45" i="1" s="1"/>
  <c r="AI51" i="1"/>
  <c r="AI45" i="1" s="1"/>
  <c r="AJ51" i="1"/>
  <c r="AJ45" i="1" s="1"/>
  <c r="AK51" i="1"/>
  <c r="AK45" i="1" s="1"/>
  <c r="AB51" i="1"/>
  <c r="AB45" i="1" s="1"/>
  <c r="AL51" i="1" l="1"/>
  <c r="AL45" i="1" s="1"/>
  <c r="M84" i="1"/>
  <c r="AC84" i="1" s="1"/>
  <c r="N84" i="1"/>
  <c r="AD84" i="1" s="1"/>
  <c r="O84" i="1"/>
  <c r="AE84" i="1" s="1"/>
  <c r="P84" i="1"/>
  <c r="AF84" i="1" s="1"/>
  <c r="Q84" i="1"/>
  <c r="AG84" i="1" s="1"/>
  <c r="R84" i="1"/>
  <c r="AH84" i="1" s="1"/>
  <c r="S84" i="1"/>
  <c r="AI84" i="1" s="1"/>
  <c r="T84" i="1"/>
  <c r="AJ84" i="1" s="1"/>
  <c r="U84" i="1"/>
  <c r="AK84" i="1" s="1"/>
  <c r="L84" i="1"/>
  <c r="AB84" i="1" l="1"/>
  <c r="V84" i="1"/>
  <c r="M86" i="1"/>
  <c r="AC86" i="1" s="1"/>
  <c r="AC82" i="1" s="1"/>
  <c r="N86" i="1"/>
  <c r="AD86" i="1" s="1"/>
  <c r="AD82" i="1" s="1"/>
  <c r="O86" i="1"/>
  <c r="AE86" i="1" s="1"/>
  <c r="AE82" i="1" s="1"/>
  <c r="P86" i="1"/>
  <c r="AF86" i="1" s="1"/>
  <c r="AF82" i="1" s="1"/>
  <c r="Q86" i="1"/>
  <c r="AG86" i="1" s="1"/>
  <c r="AG82" i="1" s="1"/>
  <c r="R86" i="1"/>
  <c r="AH86" i="1" s="1"/>
  <c r="AH82" i="1" s="1"/>
  <c r="S86" i="1"/>
  <c r="AI86" i="1" s="1"/>
  <c r="AI82" i="1" s="1"/>
  <c r="T86" i="1"/>
  <c r="AJ86" i="1" s="1"/>
  <c r="AJ82" i="1" s="1"/>
  <c r="U86" i="1"/>
  <c r="AK86" i="1" s="1"/>
  <c r="AK82" i="1" s="1"/>
  <c r="L86" i="1"/>
  <c r="E35" i="1"/>
  <c r="E36" i="1"/>
  <c r="E39" i="1"/>
  <c r="E38" i="1"/>
  <c r="E37" i="1"/>
  <c r="E73" i="1"/>
  <c r="AB86" i="1" l="1"/>
  <c r="V86" i="1"/>
  <c r="AL86" i="1"/>
  <c r="AL82" i="1" s="1"/>
  <c r="AB82" i="1"/>
  <c r="E40" i="1"/>
  <c r="F129" i="1" s="1"/>
  <c r="H136" i="1" s="1"/>
  <c r="E70" i="1" l="1"/>
  <c r="E77" i="1" s="1"/>
  <c r="H129" i="1" s="1"/>
  <c r="D129" i="1" s="1"/>
  <c r="Q147" i="1" s="1"/>
  <c r="F136" i="1" l="1"/>
  <c r="D136" i="1" s="1"/>
  <c r="Q1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3" authorId="0" shapeId="0" xr:uid="{00000000-0006-0000-0000-000001000000}">
      <text>
        <r>
          <rPr>
            <b/>
            <sz val="9"/>
            <color indexed="81"/>
            <rFont val="Tahoma"/>
            <family val="2"/>
          </rPr>
          <t>Author:</t>
        </r>
        <r>
          <rPr>
            <sz val="9"/>
            <color indexed="81"/>
            <rFont val="Tahoma"/>
            <family val="2"/>
          </rPr>
          <t xml:space="preserve">
In some cases, the applicant may have to choose which emission box to include a given emissions source or sink within. For example, an applicant may have a choice to either expand the system boundary to include the production of a utilised material within the “process(es)” box or to treat that material as a major “input”. </t>
        </r>
      </text>
    </comment>
    <comment ref="AA86" authorId="0" shapeId="0" xr:uid="{3C0819DE-2B6C-4164-A0AB-B2D710E0E239}">
      <text>
        <r>
          <rPr>
            <b/>
            <sz val="9"/>
            <color indexed="81"/>
            <rFont val="Tahoma"/>
            <family val="2"/>
          </rPr>
          <t>Author:</t>
        </r>
        <r>
          <rPr>
            <sz val="9"/>
            <color indexed="81"/>
            <rFont val="Tahoma"/>
            <family val="2"/>
          </rPr>
          <t xml:space="preserve">
The example assumes heat is supplied from a 90% efficient natural gas boiler.</t>
        </r>
      </text>
    </comment>
    <comment ref="D117" authorId="0" shapeId="0" xr:uid="{00000000-0006-0000-0000-000002000000}">
      <text>
        <r>
          <rPr>
            <b/>
            <sz val="9"/>
            <color indexed="81"/>
            <rFont val="Tahoma"/>
            <family val="2"/>
          </rPr>
          <t>Author:</t>
        </r>
        <r>
          <rPr>
            <sz val="9"/>
            <color indexed="81"/>
            <rFont val="Tahoma"/>
            <family val="2"/>
          </rPr>
          <t xml:space="preserve">
The principal product(s) should reflect the main aim and innovation of the project: is the project e.g. designed to principally save emissions in the steel industry, or to make alternative transport fuel (as a by-product of steelmaking)? The applicant will need to choose the sector to which the ‘principal product(s)’ belong and claim the absolute GHG emission avoidance from the project in this sector. </t>
        </r>
      </text>
    </comment>
    <comment ref="D119" authorId="0" shapeId="0" xr:uid="{00000000-0006-0000-0000-000003000000}">
      <text>
        <r>
          <rPr>
            <b/>
            <sz val="9"/>
            <color indexed="81"/>
            <rFont val="Tahoma"/>
            <family val="2"/>
          </rPr>
          <t>Author:</t>
        </r>
        <r>
          <rPr>
            <sz val="9"/>
            <color indexed="81"/>
            <rFont val="Tahoma"/>
            <family val="2"/>
          </rPr>
          <t xml:space="preserve">
The concept of “functions” is added, because some new products may not be identical to existing ones, but provide the same functions. Thus, for example, if a new process produces a stronger plastic that enables bottles to be made twice as thin, the throughput of the reference plastic-producing process must be double that in the project scenario.</t>
        </r>
      </text>
    </comment>
  </commentList>
</comments>
</file>

<file path=xl/sharedStrings.xml><?xml version="1.0" encoding="utf-8"?>
<sst xmlns="http://schemas.openxmlformats.org/spreadsheetml/2006/main" count="1566" uniqueCount="581">
  <si>
    <t>Example of calculation of GHG emission avoidance - Energy intensive industry - Production of Green Hydrogen</t>
  </si>
  <si>
    <t>Context</t>
  </si>
  <si>
    <r>
      <t xml:space="preserve">The project foresees the construction of a high temperature (solid oxide) electrolysis Green Hydrogen plant. The plant will consume grid-connected electricity and heat supplied by a third party. 
The projected production is 100,000 tH2 per year over a period of 20 years. The project implies new </t>
    </r>
    <r>
      <rPr>
        <b/>
        <sz val="11"/>
        <rFont val="Arial"/>
        <family val="2"/>
      </rPr>
      <t>inputs</t>
    </r>
    <r>
      <rPr>
        <sz val="11"/>
        <rFont val="Arial"/>
        <family val="2"/>
      </rPr>
      <t xml:space="preserve"> and com</t>
    </r>
    <r>
      <rPr>
        <sz val="11"/>
        <color theme="1"/>
        <rFont val="Arial"/>
        <family val="2"/>
      </rPr>
      <t xml:space="preserve">pletely different production </t>
    </r>
    <r>
      <rPr>
        <b/>
        <sz val="11"/>
        <color theme="1"/>
        <rFont val="Arial"/>
        <family val="2"/>
      </rPr>
      <t>processes</t>
    </r>
    <r>
      <rPr>
        <sz val="11"/>
        <color theme="1"/>
        <rFont val="Arial"/>
        <family val="2"/>
      </rPr>
      <t xml:space="preserve">, but no changes are expected in </t>
    </r>
    <r>
      <rPr>
        <b/>
        <sz val="11"/>
        <color theme="1"/>
        <rFont val="Arial"/>
        <family val="2"/>
      </rPr>
      <t>product</t>
    </r>
    <r>
      <rPr>
        <sz val="11"/>
        <color theme="1"/>
        <rFont val="Arial"/>
        <family val="2"/>
      </rPr>
      <t xml:space="preserve">, nor in its </t>
    </r>
    <r>
      <rPr>
        <b/>
        <sz val="11"/>
        <color theme="1"/>
        <rFont val="Arial"/>
        <family val="2"/>
      </rPr>
      <t>use</t>
    </r>
    <r>
      <rPr>
        <sz val="11"/>
        <color theme="1"/>
        <rFont val="Arial"/>
        <family val="2"/>
      </rPr>
      <t xml:space="preserve"> and end-of-life (</t>
    </r>
    <r>
      <rPr>
        <b/>
        <sz val="11"/>
        <color theme="1"/>
        <rFont val="Arial"/>
        <family val="2"/>
      </rPr>
      <t>EoL)</t>
    </r>
    <r>
      <rPr>
        <sz val="11"/>
        <color theme="1"/>
        <rFont val="Arial"/>
        <family val="2"/>
      </rPr>
      <t xml:space="preserve">.
</t>
    </r>
    <r>
      <rPr>
        <sz val="11"/>
        <rFont val="Arial"/>
        <family val="2"/>
      </rPr>
      <t xml:space="preserve">
It is estimated a consumption of electricity of 55 MWh / t H2, water usage of 0.150 L / t H2  and 0.0032 TJ / tH2 of heating. No other inputs are considered for this simple example. Evidence provided by the utilities supplier has been provided to underpin the aforementioned estimates.
The emission factor for the electricity is set to zero in accordance to the Methodology.
Emissions for water production and provision have been disregarded from the calculations, as these have been considered minor, based on the projected GHG assessment.</t>
    </r>
  </si>
  <si>
    <t>of project and organisational boundaries</t>
  </si>
  <si>
    <t>Classification</t>
  </si>
  <si>
    <t xml:space="preserve">Category: Energy Intensive Industry
Sector: Hydrogen
Product: Hydrogen
</t>
  </si>
  <si>
    <t>IF Methodology</t>
  </si>
  <si>
    <t>EII, Section 2 of IF GHG Methodology</t>
  </si>
  <si>
    <t>Reference scenario</t>
  </si>
  <si>
    <r>
      <rPr>
        <b/>
        <sz val="11"/>
        <color theme="1"/>
        <rFont val="Arial"/>
        <family val="2"/>
      </rPr>
      <t>EU ETS benchmark for hydrogen = 6.84 tCO2e / tonne product</t>
    </r>
    <r>
      <rPr>
        <sz val="11"/>
        <color theme="1"/>
        <rFont val="Arial"/>
        <family val="2"/>
      </rPr>
      <t xml:space="preserve">
</t>
    </r>
    <r>
      <rPr>
        <i/>
        <sz val="11"/>
        <color theme="1"/>
        <rFont val="Arial"/>
        <family val="2"/>
      </rPr>
      <t>All relevant process elements directly or indirectly linked to the production of hydrogen and the separation of hydrogen and carbon monoxide are included. 
These elements lie between: (a) the point(s) of entry of hydrocarbon feedstock(s) and, if separate, fuel(s); (b) the points of exit of all product streams containing hydrogen and/or carbon monoxide; (c) the point(s) of entry or exit of import or export heat. For the determination of indirect emissions, the total electricity consumption within the system boundaries shall be considered</t>
    </r>
  </si>
  <si>
    <t>Application of projected operational data</t>
  </si>
  <si>
    <t>Tab "Reference emissions":</t>
  </si>
  <si>
    <t>Sum of t CO2e</t>
  </si>
  <si>
    <t>Grand Total</t>
  </si>
  <si>
    <t>Projected operational data</t>
  </si>
  <si>
    <t>GHG emissions due to production in the reference scenario</t>
  </si>
  <si>
    <t>Data traceability</t>
  </si>
  <si>
    <t>Source</t>
  </si>
  <si>
    <t>Plant / Unit</t>
  </si>
  <si>
    <t>Process</t>
  </si>
  <si>
    <t>Input</t>
  </si>
  <si>
    <t>Output</t>
  </si>
  <si>
    <t xml:space="preserve">Parameter monitored </t>
  </si>
  <si>
    <t>Description of parameter</t>
  </si>
  <si>
    <t>Data unit</t>
  </si>
  <si>
    <t>Year 1</t>
  </si>
  <si>
    <t>Year 2</t>
  </si>
  <si>
    <t>Year 3</t>
  </si>
  <si>
    <t>Year 4</t>
  </si>
  <si>
    <t>Year 5</t>
  </si>
  <si>
    <t>Year 6</t>
  </si>
  <si>
    <t>Year 7</t>
  </si>
  <si>
    <t>Year 8</t>
  </si>
  <si>
    <t>Year 9</t>
  </si>
  <si>
    <t>Year 10</t>
  </si>
  <si>
    <t>Total</t>
  </si>
  <si>
    <t>Comments about data</t>
  </si>
  <si>
    <t>Type of data</t>
  </si>
  <si>
    <t>Value</t>
  </si>
  <si>
    <t>Unit / t product</t>
  </si>
  <si>
    <t>t CO2e / [unit]</t>
  </si>
  <si>
    <t>Year 1 (t CO2e)</t>
  </si>
  <si>
    <t>Year 2 (t CO2e)</t>
  </si>
  <si>
    <t>Year 3 (t CO2e)</t>
  </si>
  <si>
    <t>Year 4 (t CO2e)</t>
  </si>
  <si>
    <t>Year 5 (t CO2e)</t>
  </si>
  <si>
    <t>Year 6 (t CO2e)</t>
  </si>
  <si>
    <t>Year 7 (t CO2e)</t>
  </si>
  <si>
    <t>Year 8 (t CO2e)</t>
  </si>
  <si>
    <t>Year 9 (t CO2e)</t>
  </si>
  <si>
    <t>Year 10 (t CO2e)</t>
  </si>
  <si>
    <t>t CO2e</t>
  </si>
  <si>
    <t>Comments about Ref scenario</t>
  </si>
  <si>
    <t>Area / Department for collection and archiving</t>
  </si>
  <si>
    <t>Data source</t>
  </si>
  <si>
    <t>Monitoring frequency</t>
  </si>
  <si>
    <t>QA/QC Procedures</t>
  </si>
  <si>
    <t>Brief description</t>
  </si>
  <si>
    <t>Reliability</t>
  </si>
  <si>
    <t>Total reference emissions per year</t>
  </si>
  <si>
    <r>
      <t>Ref</t>
    </r>
    <r>
      <rPr>
        <vertAlign val="subscript"/>
        <sz val="11"/>
        <color rgb="FF000000"/>
        <rFont val="Arial"/>
        <family val="2"/>
      </rPr>
      <t>year</t>
    </r>
  </si>
  <si>
    <t>`</t>
  </si>
  <si>
    <t>Please verify that the horizontal sum per year and the vertical sum per contribution yield the same result as the grand total in the pivot table</t>
  </si>
  <si>
    <r>
      <t xml:space="preserve">Inputs </t>
    </r>
    <r>
      <rPr>
        <i/>
        <sz val="11"/>
        <color rgb="FFFFFFFF"/>
        <rFont val="Arial"/>
        <family val="2"/>
      </rPr>
      <t>[add rows and column, as needed]</t>
    </r>
  </si>
  <si>
    <r>
      <t>Ref</t>
    </r>
    <r>
      <rPr>
        <vertAlign val="subscript"/>
        <sz val="11"/>
        <color rgb="FF000000"/>
        <rFont val="Arial"/>
        <family val="2"/>
      </rPr>
      <t>inputs</t>
    </r>
  </si>
  <si>
    <r>
      <t xml:space="preserve">Processes </t>
    </r>
    <r>
      <rPr>
        <i/>
        <sz val="11"/>
        <color rgb="FFFFFFFF"/>
        <rFont val="Arial"/>
        <family val="2"/>
      </rPr>
      <t>[add rows and column, as needed]</t>
    </r>
  </si>
  <si>
    <r>
      <t>Ref</t>
    </r>
    <r>
      <rPr>
        <vertAlign val="subscript"/>
        <sz val="11"/>
        <color rgb="FF000000"/>
        <rFont val="Arial"/>
        <family val="2"/>
      </rPr>
      <t>processes</t>
    </r>
  </si>
  <si>
    <t>Various</t>
  </si>
  <si>
    <t>H2</t>
  </si>
  <si>
    <t>H2 production</t>
  </si>
  <si>
    <t>Amount of hydrogen produced</t>
  </si>
  <si>
    <t>tonnes</t>
  </si>
  <si>
    <t>EU ETS benchmark</t>
  </si>
  <si>
    <t>tH2 / t H2</t>
  </si>
  <si>
    <t>Planning team</t>
  </si>
  <si>
    <t>Direct measurement</t>
  </si>
  <si>
    <t>Half-hourly</t>
  </si>
  <si>
    <t>Checked against data from Compliance team</t>
  </si>
  <si>
    <t>Primary Data</t>
  </si>
  <si>
    <r>
      <t xml:space="preserve">Combustion </t>
    </r>
    <r>
      <rPr>
        <i/>
        <sz val="11"/>
        <color rgb="FFFFFFFF"/>
        <rFont val="Arial"/>
        <family val="2"/>
      </rPr>
      <t>[add rows and column, as needed]</t>
    </r>
  </si>
  <si>
    <r>
      <t>Ref</t>
    </r>
    <r>
      <rPr>
        <vertAlign val="subscript"/>
        <sz val="11"/>
        <color rgb="FF000000"/>
        <rFont val="Arial"/>
        <family val="2"/>
      </rPr>
      <t>combustion</t>
    </r>
  </si>
  <si>
    <t>Disregarded as no changes are foreseen for this stage</t>
  </si>
  <si>
    <t>End-Of-Life [add rows and column, as needed]</t>
  </si>
  <si>
    <r>
      <t>Ref</t>
    </r>
    <r>
      <rPr>
        <vertAlign val="subscript"/>
        <sz val="11"/>
        <color rgb="FF000000"/>
        <rFont val="Arial"/>
        <family val="2"/>
      </rPr>
      <t>EoL</t>
    </r>
  </si>
  <si>
    <r>
      <t xml:space="preserve">Non-principal products </t>
    </r>
    <r>
      <rPr>
        <i/>
        <sz val="11"/>
        <color rgb="FFFFFFFF"/>
        <rFont val="Arial"/>
        <family val="2"/>
      </rPr>
      <t>[add rows and column, as needed]</t>
    </r>
  </si>
  <si>
    <r>
      <t>Ref</t>
    </r>
    <r>
      <rPr>
        <vertAlign val="subscript"/>
        <sz val="11"/>
        <color rgb="FF000000"/>
        <rFont val="Arial"/>
        <family val="2"/>
      </rPr>
      <t>non-principal</t>
    </r>
  </si>
  <si>
    <t>Tab "Project emissions":</t>
  </si>
  <si>
    <t>GHG emissions due to production in the project scenario</t>
  </si>
  <si>
    <t>Input (processes only)</t>
  </si>
  <si>
    <t>Output (processes only)</t>
  </si>
  <si>
    <t>Comments about Proj scenario</t>
  </si>
  <si>
    <t>Total project emissions per year</t>
  </si>
  <si>
    <r>
      <t>Proj</t>
    </r>
    <r>
      <rPr>
        <vertAlign val="subscript"/>
        <sz val="11"/>
        <color rgb="FF000000"/>
        <rFont val="Arial"/>
        <family val="2"/>
      </rPr>
      <t>year</t>
    </r>
  </si>
  <si>
    <r>
      <t>Proj</t>
    </r>
    <r>
      <rPr>
        <vertAlign val="subscript"/>
        <sz val="11"/>
        <color rgb="FF000000"/>
        <rFont val="Arial"/>
        <family val="2"/>
      </rPr>
      <t>inputs</t>
    </r>
  </si>
  <si>
    <t>Electrolyser</t>
  </si>
  <si>
    <t xml:space="preserve">Electrolysis </t>
  </si>
  <si>
    <t>Electricity</t>
  </si>
  <si>
    <t>Amount of grid-connected electricity consumed</t>
  </si>
  <si>
    <t>MWh</t>
  </si>
  <si>
    <t>Applicants should treat grid electricity consumed as having zero associated GHG emissions</t>
  </si>
  <si>
    <t>Based on EU ETS benchmark or IF documentation</t>
  </si>
  <si>
    <t>MWh / t H2</t>
  </si>
  <si>
    <t>As per IF Methodology</t>
  </si>
  <si>
    <t>Utilities team</t>
  </si>
  <si>
    <t>Taken from data management platform</t>
  </si>
  <si>
    <t>Daily</t>
  </si>
  <si>
    <t>Cross-checked by sustainability and compliance team</t>
  </si>
  <si>
    <t>Water</t>
  </si>
  <si>
    <t>Amount of water consumed</t>
  </si>
  <si>
    <t>tonne</t>
  </si>
  <si>
    <t>Water provision emissions should be neglected provided that water provision does not involve desalination, wastewater treatment or additional pumping.</t>
  </si>
  <si>
    <t>t / t H2</t>
  </si>
  <si>
    <t>Emissions due the production of the water consumed on-site have been disregarded.</t>
  </si>
  <si>
    <t>Cross-checked by quality &amp; environment team</t>
  </si>
  <si>
    <t>Secondary Data - Calculated based on actual data</t>
  </si>
  <si>
    <t>Heat</t>
  </si>
  <si>
    <t>Amount of heating consumed</t>
  </si>
  <si>
    <t>TJ</t>
  </si>
  <si>
    <t xml:space="preserve">Heat is required for high temperature electrolysis processes. </t>
  </si>
  <si>
    <t>Proposed by applicant</t>
  </si>
  <si>
    <t>TJ / t H2</t>
  </si>
  <si>
    <t>Based on a natural gas boiler with 90% LHV efficiency</t>
  </si>
  <si>
    <r>
      <t>Proj</t>
    </r>
    <r>
      <rPr>
        <vertAlign val="subscript"/>
        <sz val="11"/>
        <color rgb="FF000000"/>
        <rFont val="Arial"/>
        <family val="2"/>
      </rPr>
      <t>processes</t>
    </r>
  </si>
  <si>
    <t>Power, water and heat</t>
  </si>
  <si>
    <t>Emissions associated to the hydrogen production are accounted for in the project inputs above (water, heat and electricity)</t>
  </si>
  <si>
    <r>
      <t>Proj</t>
    </r>
    <r>
      <rPr>
        <vertAlign val="subscript"/>
        <sz val="11"/>
        <color rgb="FF000000"/>
        <rFont val="Arial"/>
        <family val="2"/>
      </rPr>
      <t>combustion</t>
    </r>
  </si>
  <si>
    <r>
      <t xml:space="preserve">Change to in-use </t>
    </r>
    <r>
      <rPr>
        <i/>
        <sz val="11"/>
        <color rgb="FFFFFFFF"/>
        <rFont val="Arial"/>
        <family val="2"/>
      </rPr>
      <t>[add rows and column, as needed]</t>
    </r>
  </si>
  <si>
    <r>
      <t>Proj</t>
    </r>
    <r>
      <rPr>
        <vertAlign val="subscript"/>
        <sz val="11"/>
        <color rgb="FF000000"/>
        <rFont val="Arial"/>
        <family val="2"/>
      </rPr>
      <t>changeuse</t>
    </r>
  </si>
  <si>
    <r>
      <t xml:space="preserve">End-Of-Life </t>
    </r>
    <r>
      <rPr>
        <i/>
        <sz val="11"/>
        <color rgb="FFFFFFFF"/>
        <rFont val="Arial"/>
        <family val="2"/>
      </rPr>
      <t>[add rows and column, as needed]</t>
    </r>
  </si>
  <si>
    <r>
      <t>Proj</t>
    </r>
    <r>
      <rPr>
        <vertAlign val="subscript"/>
        <sz val="11"/>
        <color rgb="FF000000"/>
        <rFont val="Arial"/>
        <family val="2"/>
      </rPr>
      <t>EoL</t>
    </r>
  </si>
  <si>
    <r>
      <t>Proj</t>
    </r>
    <r>
      <rPr>
        <vertAlign val="subscript"/>
        <sz val="11"/>
        <color rgb="FF000000"/>
        <rFont val="Arial"/>
        <family val="2"/>
      </rPr>
      <t>non-principal</t>
    </r>
  </si>
  <si>
    <t>Tab "Summary":</t>
  </si>
  <si>
    <t>General information</t>
  </si>
  <si>
    <t>Comment</t>
  </si>
  <si>
    <t>Start of operations</t>
  </si>
  <si>
    <t>Sector</t>
  </si>
  <si>
    <t>Hydrogen</t>
  </si>
  <si>
    <t>Principal product</t>
  </si>
  <si>
    <t>Other products</t>
  </si>
  <si>
    <t>Function</t>
  </si>
  <si>
    <t>Substituted product</t>
  </si>
  <si>
    <t>Technology</t>
  </si>
  <si>
    <t>Solid oxide electrolysis</t>
  </si>
  <si>
    <t>Estimated annual production</t>
  </si>
  <si>
    <t>Tonnes</t>
  </si>
  <si>
    <t>Absolute GHG Emissions Avoidance</t>
  </si>
  <si>
    <t>Net absolute GHG emissions avoided due to operation of the project during the first 10 years of operation, in tCO2e.</t>
  </si>
  <si>
    <t>=</t>
  </si>
  <si>
    <t>Reference emissions</t>
  </si>
  <si>
    <t>-</t>
  </si>
  <si>
    <t>Project emissions</t>
  </si>
  <si>
    <r>
      <t>∆GHG</t>
    </r>
    <r>
      <rPr>
        <vertAlign val="subscript"/>
        <sz val="10"/>
        <color rgb="FF000000"/>
        <rFont val="Arial"/>
        <family val="2"/>
      </rPr>
      <t>abs</t>
    </r>
  </si>
  <si>
    <t>Ref</t>
  </si>
  <si>
    <t>Proj</t>
  </si>
  <si>
    <t>Relative GHG Emissions Avoidance</t>
  </si>
  <si>
    <t>Relative GHG emissions avoided due to operation of the project during the first 10 years of operation, in percent.</t>
  </si>
  <si>
    <t>÷</t>
  </si>
  <si>
    <r>
      <t>∆GHG</t>
    </r>
    <r>
      <rPr>
        <vertAlign val="subscript"/>
        <sz val="10"/>
        <color rgb="FF000000"/>
        <rFont val="Arial"/>
        <family val="2"/>
      </rPr>
      <t>rel</t>
    </r>
  </si>
  <si>
    <t>Submitting  application in the portal</t>
  </si>
  <si>
    <t>Absolute GHG emission avoidance</t>
  </si>
  <si>
    <t xml:space="preserve">Calculate the potential for absolute GHG emission avoidance in accordance with the Methodology for GHG emission avoidance calculation. </t>
  </si>
  <si>
    <t xml:space="preserve">Support the calculation with: </t>
  </si>
  <si>
    <r>
      <t>·</t>
    </r>
    <r>
      <rPr>
        <sz val="10"/>
        <color rgb="FF595959"/>
        <rFont val="Arial"/>
        <family val="2"/>
      </rPr>
      <t xml:space="preserve">         </t>
    </r>
    <r>
      <rPr>
        <i/>
        <sz val="10"/>
        <color rgb="FF595959"/>
        <rFont val="Arial"/>
        <family val="2"/>
      </rPr>
      <t xml:space="preserve">Copy of own detailed calculation as one editable Excel document (mandatory). Please use the available templates. </t>
    </r>
  </si>
  <si>
    <t>→</t>
  </si>
  <si>
    <r>
      <t>·</t>
    </r>
    <r>
      <rPr>
        <sz val="10"/>
        <color rgb="FF595959"/>
        <rFont val="Arial"/>
        <family val="2"/>
      </rPr>
      <t xml:space="preserve">         </t>
    </r>
    <r>
      <rPr>
        <i/>
        <sz val="10"/>
        <color rgb="FF595959"/>
        <rFont val="Arial"/>
        <family val="2"/>
      </rPr>
      <t xml:space="preserve">Detailed explanation of the assumptions made and consistency with the methodology. </t>
    </r>
  </si>
  <si>
    <t xml:space="preserve">Provide below an overview of the absolute GHG emissions avoidance, the calculation and assumptions made. </t>
  </si>
  <si>
    <t>Insert text and reference to relevant sections of the supporting documents. The result of the calculation is also to be encoded in application form part A.</t>
  </si>
  <si>
    <t>Relative GHG emission avoidance</t>
  </si>
  <si>
    <t>Calculate the relative GHG emission avoidance in accordance with the GHG emission avoidance methodology.</t>
  </si>
  <si>
    <t>Provide detailed explanation of the assumptions made and explain the consistency with the methodology.</t>
  </si>
  <si>
    <t>Fuels (incl. e-fuels), biofuels</t>
  </si>
  <si>
    <t>Coke</t>
  </si>
  <si>
    <t>Iron ore</t>
  </si>
  <si>
    <t>Iron</t>
  </si>
  <si>
    <t>Steel</t>
  </si>
  <si>
    <t>Cast ferrous metals products</t>
  </si>
  <si>
    <t>Other ferrous metal products or substitute products</t>
  </si>
  <si>
    <t>Aluminium</t>
  </si>
  <si>
    <t>Precious metals</t>
  </si>
  <si>
    <t>Copper</t>
  </si>
  <si>
    <t>Other non-ferrous metal</t>
  </si>
  <si>
    <t>Cast non-ferrous metal products</t>
  </si>
  <si>
    <t>Cement</t>
  </si>
  <si>
    <t>Lime, dolime, sintered dolime</t>
  </si>
  <si>
    <t>Other cement or lime products or substitute products</t>
  </si>
  <si>
    <t>Flat glass</t>
  </si>
  <si>
    <t>Container glass</t>
  </si>
  <si>
    <t>Glass fibres</t>
  </si>
  <si>
    <t>Other glass products</t>
  </si>
  <si>
    <t>Tiles, plates, refractory products</t>
  </si>
  <si>
    <t>Bricks</t>
  </si>
  <si>
    <t>Houseware, sanitary ware</t>
  </si>
  <si>
    <t>Other ceramic products</t>
  </si>
  <si>
    <t>Mineral wool</t>
  </si>
  <si>
    <t>Gypsum and gypsum products</t>
  </si>
  <si>
    <t>Other construction materials or substitute products</t>
  </si>
  <si>
    <t>Chemical pulp</t>
  </si>
  <si>
    <t>Mechanical pulp</t>
  </si>
  <si>
    <t>Paper and paperboard</t>
  </si>
  <si>
    <t>Sanitary and tissue paper</t>
  </si>
  <si>
    <t>Other paper products or substitute products</t>
  </si>
  <si>
    <t>Organic basic chemicals</t>
  </si>
  <si>
    <t>Inorganic basic chemicals</t>
  </si>
  <si>
    <t>Nitrogen compounds</t>
  </si>
  <si>
    <t>Plastics in primary forms</t>
  </si>
  <si>
    <t>Synthetic rubber</t>
  </si>
  <si>
    <t xml:space="preserve">Other chemical products or substitute products (incl. bio-based products) </t>
  </si>
  <si>
    <t>Electricity (incl. bio-electricity)</t>
  </si>
  <si>
    <t>Heat (incl. bio-heat)</t>
  </si>
  <si>
    <t>Other</t>
  </si>
  <si>
    <t>GHG emission factors, and other conversion factors for calculation of reference emissions</t>
  </si>
  <si>
    <r>
      <t>Data traceability,</t>
    </r>
    <r>
      <rPr>
        <sz val="10"/>
        <color rgb="FFFFFFFF"/>
        <rFont val="Arial"/>
        <family val="2"/>
      </rPr>
      <t xml:space="preserve"> for alternative or supplementary data</t>
    </r>
  </si>
  <si>
    <t>Description</t>
  </si>
  <si>
    <t>Fuel / Feedstock / Product</t>
  </si>
  <si>
    <t>Proposed value</t>
  </si>
  <si>
    <t>Source of data</t>
  </si>
  <si>
    <t>Assumption / Comment</t>
  </si>
  <si>
    <t>Area / Department responsible</t>
  </si>
  <si>
    <t>Default factors</t>
  </si>
  <si>
    <t>ETS Product benchmarks</t>
  </si>
  <si>
    <t>Coke-oven coke (obtained from the carbonisation of coking coal, at high temperature) or gas-works coke (by-product of gas-works plants) expressed as tons of dry coke. Lignite coke is not covered by this benchmark</t>
  </si>
  <si>
    <t>tCO2e / t</t>
  </si>
  <si>
    <t>Commission Implementing Regulation (EU) 2021/447 of 12 March 2021 determining revised benchmark values for free allocation of emission allowances for the period from 2021 to 2025 pursuant to Article 10a(2) of Directive 2003/87/EC of the European Parliament and of the Council.</t>
  </si>
  <si>
    <t>All processes directly or indirectly linked
to the process units coke ovens,
H2S/NH3 incineration, coal preheating
(defreezing), coke gas extractor, desulphurisation unit, distillation unit, steam
generation plant, pressure control in
batteries, biological water treatment,
miscellaneous heating of by-products
and hydrogen separator are included.
Coke oven gas cleaning is included</t>
  </si>
  <si>
    <t/>
  </si>
  <si>
    <t>Agglomerated iron-bearing product containing iron ore fines, fluxes and ironcontaining recycling materials with the chemical and physical properties such as the level of basicity, mechanical strength and permeability required to deliver iron and necessary flux materials into iron ore reduction processes</t>
  </si>
  <si>
    <t>Sintered ore</t>
  </si>
  <si>
    <t>All processes directly or indirectly linked
to the process units sinter strand,
ignition, feedstock preparation units,
hot screening unit, sinter cooling unit,
cold screening unit and steam generation
unit are included</t>
  </si>
  <si>
    <t>Liquid iron saturated with carbon for further processing</t>
  </si>
  <si>
    <t>Hot metal</t>
  </si>
  <si>
    <t>All processes directly or indirectly linked
to the process units blast furnace, hot
metal treatment units, blast furnace
blowers, blast furnace hot stoves, basic
oxygen furnace, secondary metallurgy
units, vacuum ladles, casting units
(including cutting), slag treatment unit,
burden preparation, BF gas treatment
unit, dedusting units, scrap pre-heating,
coal drying for PCI, vessels preheating
stands, casting ingots preheating stands,
compressed air production, dust
treatment unit (briquetting), sludge
treatment unit (briquetting), steam
injection in BF unit, steam generation
plant, converter BOF gas cooling and
miscellaneous are included</t>
  </si>
  <si>
    <t>Anodes for aluminium electrolysis use consisting of petrol coke, pitch and normally recycled anodes, which are formed to shape specifically intended for a particular smelter and baked in anode baking ovens to a temperature of around 1 150 °C</t>
  </si>
  <si>
    <t>Pre-bake anode</t>
  </si>
  <si>
    <t>All processes directly or indirectly linked
to the production of pre-bake anodes are
included</t>
  </si>
  <si>
    <t>unwrought non-alloy liquid aluminium from electrolysis</t>
  </si>
  <si>
    <t>All processes directly or indirectly linked
to the production step electrolysis are
included</t>
  </si>
  <si>
    <t>Grey cement clinker as total clinker produced</t>
  </si>
  <si>
    <t>Grey cement clinker</t>
  </si>
  <si>
    <t>All processes directly or indirectly linked
to the production of grey cement clinker
are included</t>
  </si>
  <si>
    <t>White cement clinker for use as main binding component in the formulation of materials such as joint filers, ceramic tile adhesives, insulation, and anchorage mortars, industrial floor mortars, ready mixed plaster, repair mortars, and water-tight coatings with maximum average contents of 0,4 mass-% Fe2O3, 0,003 mass-% Cr2O3 and 0,03 mass-% Mn2O3</t>
  </si>
  <si>
    <t>White cement clinker</t>
  </si>
  <si>
    <t>All processes directly or indirectly linked
to the production of white cement
clinker are included</t>
  </si>
  <si>
    <t>Quicklime: calcium oxide (CaO) produced by the decarbonation of limestone (CaCO3) as ‘standard pure’ lime with a free CaO content of 94,5 %. Lime produced and consumed in the same installation for purification processes is not covered by this product benchmark</t>
  </si>
  <si>
    <t>Lime</t>
  </si>
  <si>
    <t>All processes directly or indirectly linked
to the production of lime are included</t>
  </si>
  <si>
    <t>Dolime or calcined dolomite as mixture of calcium and magnesium oxides produced by the decarbonation of dolomite (CaCO3.MgCO3) with a residual CO2 exceeding 0,25 %, a free MgO content between 25 % and 40 % and a bulk density of the commercial product below 3,05 g/cm3. Dolime shall be expressed as ‘standard pure dolime’ quality with a free CaO content of 57,4 % and a free MgO content of 38,0 %</t>
  </si>
  <si>
    <t>Dolime</t>
  </si>
  <si>
    <t>All processes directly or indirectly linked
to the production of dolime are included</t>
  </si>
  <si>
    <t>Mixture of calcium and magnesium oxides used solely for the production of refractory bricks and other refractory products with a minimum bulk density of 3,05 g/cm3</t>
  </si>
  <si>
    <t>Sintered dolime</t>
  </si>
  <si>
    <t>All processes directly or indirectly linked
to the production of sintered dolime are
included</t>
  </si>
  <si>
    <t>Float/ground/polish glass (as tons of glass exiting the lehr)</t>
  </si>
  <si>
    <t>Float glass</t>
  </si>
  <si>
    <t>All processes directly or indirectly linked
to the production steps melter, refiner,
working end, bath and lehr are included</t>
  </si>
  <si>
    <t>Bottles of colourless glass of a nominal capacity &lt; 2,5 litres, for beverages and foodstuffs (excluding bottles covered with leather or composition leather; infant’s feeding bottles) except extra-white flint products with an iron oxide content expressed as percent Fe2O3 by weight lower than 0,03 % and colour coordinates of L in the range 100 to 87, of a in the range 0 to – 5 and of b in the range 0 to 3 (using the CIELAB advocated by the Commission internationale d’éclairage) expressed as tons of packed product</t>
  </si>
  <si>
    <t>Bottles and jars of colourless glass</t>
  </si>
  <si>
    <t>All processes directly or indirectly linked
to the production steps materials
handling, melting, forming, downstream
processing, packaging and ancillary
processes are included</t>
  </si>
  <si>
    <t>Bottles of coloured glass of a nominal capacity &lt; 2,5 litres, for beverages and foodstuffs (excluding bottles covered with leather or composition leather; infant’s feeding bottles) expressed as tons of packed product</t>
  </si>
  <si>
    <t>Bottles and jars of coloured glass</t>
  </si>
  <si>
    <t>Melted glass for the production of continuous filament glass fibre products namely chopped strands, rovings, yarns and staple glass fibre and mats (expressed as tons of melted glass exiting the foreheath). Mineral wool products for thermal, acoustic and fire insulation are not included</t>
  </si>
  <si>
    <t>Continuous filament glass fibre products</t>
  </si>
  <si>
    <t>All processes directly or indirectly linked
to the production processes glass melting
in the furnaces and glass refining in the
foreheaths are included. Downstream
processes to convert the fibres into
sellable products are not included in
this product benchmark</t>
  </si>
  <si>
    <t>Facing bricks with a density &gt; 1 000 kg/m3 used for masonry based on EN 771-1, excluding pavers, clinker bricks and blue braised facing bricks</t>
  </si>
  <si>
    <t>Facing bricks</t>
  </si>
  <si>
    <t>All processes directly or indirectly linked
to the production processes raw material
preparation, component mixing, forming
and shaping of ware, drying of ware,
firing of ware, product finishing and
flue gas cleaning are included</t>
  </si>
  <si>
    <t>Clay bricks used for flooring according to EN 1344</t>
  </si>
  <si>
    <t>Pavers</t>
  </si>
  <si>
    <t>Clay roofing tiles as defined in EN 1304:2005 excluding blue braised roof tiles and accessories</t>
  </si>
  <si>
    <t>Roof tiles</t>
  </si>
  <si>
    <t>Spray-dried powder for the production of dry-pressed wall and floor tiles in tonnes of powder produced</t>
  </si>
  <si>
    <t>Spray-dried powder</t>
  </si>
  <si>
    <t>All processes directly or indirectly linked
to the production of spray-dried powder
are included</t>
  </si>
  <si>
    <t>Plasters consisting of calcined gypsum or calcium sulphate (including for use in building, for use in dressing woven fabrics or surfacing paper, for use in dentistry, for use in land remediation), in tonnes of stucco. Alpha plaster is not covered by this product benchmark</t>
  </si>
  <si>
    <t>Plaster</t>
  </si>
  <si>
    <t>All processes directly or indirectly linked
to the production steps milling, drying
and calcining are included</t>
  </si>
  <si>
    <t>Dried secondary gypsum (synthetic gypsum produced as a recycled by-product of the power industry or recycled material from construction waste and demolition) expressed as tons of product</t>
  </si>
  <si>
    <t>Dried secondary gypsum</t>
  </si>
  <si>
    <t>All processes directly or indirectly linked
to the drying of secondary gypsum are
included</t>
  </si>
  <si>
    <t>Short fibre kraft pulp is a wood pulp produced by the sulphate chemical process using cooking liquor, characterised by fibre lengths of 1-1,5 mm, which is mainly used for products which require specific smoothness and bulk, as tissue and printing paper, expressed as net saleable production in Adt (Air Dried Tonnes)</t>
  </si>
  <si>
    <t>Short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</si>
  <si>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</si>
  <si>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Long fibre kraft pulp is a wood pulp produced by the sulphate chemical process using cooking liquor, characterised by fibre lengths of 3-3,5 mm, which is mainly used for products for which strength is important, as packaging paper, expressed as net saleable production in Adt (Air Dried Tonnes)</t>
  </si>
  <si>
    <t>Long fibre kraft pulp</t>
  </si>
  <si>
    <t>All processes which are part of the pulp
production process (in particular the
pulp mill, recovery boiler, pulp drying
section and lime kiln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(precipitated calcium carbonate)
production, treatment of odorous gases,
and district heating are not included</t>
  </si>
  <si>
    <t>Sulphite pulp produced by a specific pulp making process, e.g. pulp produced by cooking wood chips in a pressure vessel in the presence of bisulphite liquor expressed as net saleable production in Adt. Sulphite pulp can be either bleached or unbleached. Mechanical pulp grades: TMP (thermomechanical pulp) and groundwood as net saleable production in Adt. Mechanical pulp can be either bleached or unbleached. Not covered by this group are the smaller subgroups of semichemical pulp CTMP — chemithermomechanical pulp and dissolving pulp</t>
  </si>
  <si>
    <t>Sulphite pulp, thermomechanical and mechanical pulp</t>
  </si>
  <si>
    <t>Pulps of fibres derived from recovered (waste and scrap) paper or paperboard or of other fibrous cellulosic material expressed as net saleable production in Adt</t>
  </si>
  <si>
    <t>Recovered paper pulp</t>
  </si>
  <si>
    <t>All processes which are part of the
production of pulp from recovered
paper and connected energy conversion
units (boiler/CHP))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</si>
  <si>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Specific paper grade (in rolls or sheets) expressed as net saleable production in Adt used for printing newspapers produced from groundwood and/or mechanical pulp or recycled fibres or any percentage of combinations of these two. Weights usually range from 40 to 52 g/m2 but can be as high as 65 g/m2. Newsprint is machine-finished or slightly calendered, white or slightly coloured and is used in reels for letterpress, offset or flexoprinting</t>
  </si>
  <si>
    <t>Newsprint</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</si>
  <si>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t>
  </si>
  <si>
    <t>Uncoated fine paper, covering both uncoated mechanical and uncoated woodfree expressed as net saleable production in Adt: 1. Uncoated woodfree papers suitable for printing or other graphic purposes made from a variety of mainly virgin fibre furnishes, with variable levels of mineral filler and a range of finishing processes. This grade includes most office papers, such as business forms, copier, computer, stationery and book papers. 2. Uncoated mechanical papers cover the specific paper grades made from mechanical pulp, used for packaging or graphic purposes/magazines</t>
  </si>
  <si>
    <t>Uncoated fine paper</t>
  </si>
  <si>
    <t>Coated fine paper covering both coated mechanical and coated woodfree papers expressed as net saleable production in Adt: 1. Coated woodfree papers made of fibres produced mainly by a chemical pulping process which are coated in process for different applications and are also known as coated freesheet. This group focuses mainly on publication papers. 2. Coated mechanical papers made from mechanical pulp, used for graphic purposes/magazines. The group is also known as coated groundwood</t>
  </si>
  <si>
    <t>Coated fine paper</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</si>
  <si>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t>
  </si>
  <si>
    <t>Tissue papers expressed as net saleable production of parent reel cover a wide range of tissue and other hygienic papers for use in households or commercial and industrial premises such as toilet paper and facial tissues, kitchen towels, hand towels and industrial wipes, the manufacture of baby nappies, sanitary towels, etc. TAD — Through Air Dried Tissue is not part of this group</t>
  </si>
  <si>
    <t>Tissue</t>
  </si>
  <si>
    <t>All processes which are part of the paper
production process (in particular paper
or board machine and connected
energy conversion units (boiler/CHP)
and direct process fuel use) are
included. Other activities on site that
are not part of this process such as
sawmilling activities, woodworking
activities, production of chemicals for
sale, waste treatment (treating waste
onsite instead of offsite (drying,
pelletising, incinerating, landfilling), PCC
(precipitated calcium carbonate)
production, treatment of odorous gases,
and district heating are not included. The
conversion of parent reel weight to
finished products is not part of this
product benchmark</t>
  </si>
  <si>
    <t>Testliner and fluting expressed as net saleable production in Adt: 1. Testliner covers types of paperboard that meet specific tests adopted by the packaging industry to qualify for use as the outer facing layer for corrugated board, from which shipping containers are made. Testliner is made primarily from fibres obtained from recycled fibres. 2. Fluting refers to the centre segment of corrugated shipping containers, being faced with linerboard (testliner/kraftliner) on both sides. Fluting covers mainly papers made from recycled fibre but this group also holds paperboard that is made from chemical and semi-chemical pulp</t>
  </si>
  <si>
    <t>Testliner and fluting</t>
  </si>
  <si>
    <t>This benchmark covers a wide range of uncoated products (expressed as net saleable production in Adt) which may be single or multiply. Uncoated carton board is mainly used for packaging applications which the main needed characteristic is strength and stiffness, and for which the commercial aspects as information carrier are of a second order of importance. Carton board is made from virgin and/or recovered fibres, has good folding properties, stiffness and scoring ability. It is mainly used in cartons for consumer products such as frozen food, cosmetics and for liquid containers; also known as solid board, folding box board, boxboard or carrier board or core board</t>
  </si>
  <si>
    <t>Uncoated carton board</t>
  </si>
  <si>
    <t>This benchmark covers a wide range of coated products (expressed as net saleable production in Adt) which may be single or multiply. Coated carton board is mainly used for commercial applications that need to bring commercial information printed on the packaging to the shelf in the store in applications such as food, pharma, cosmetics, and other. Carton board is made from virgin and/or recovered fibres, and has good folding properties, stiffness and scoring ability. It is mainly used in cartons for consumer products such as frozen food, cosmetics and for liquid containers; also known as solid board, folding box board, boxboard or carrier board or core board</t>
  </si>
  <si>
    <t>Coated carton board</t>
  </si>
  <si>
    <t>Nitric acid (HNO3), to be recorded in tons HNO3 (100 %)</t>
  </si>
  <si>
    <t>Nitric acid</t>
  </si>
  <si>
    <t>All processes directly or indirectly linked
to the production of the benchmarked
product as well as the N2O destruction
process are included except the
production of ammonia</t>
  </si>
  <si>
    <t>Adipic acid to be recorded in tons of dry purified adipic acid stored in silos or packed in (big)bag</t>
  </si>
  <si>
    <t>Adipic acid</t>
  </si>
  <si>
    <t>All processes directly or indirectly linked
to the production of the benchmarked
product as well as the N2O destruction
process are included</t>
  </si>
  <si>
    <t>Vinyl chloride (chloroethylene)</t>
  </si>
  <si>
    <t>Vinyl chloride monomer (VCM)</t>
  </si>
  <si>
    <t>All processes directly or indirectly linked
to the production steps direct chlorination, oxychlorination and EDC
cracking to VCM are included</t>
  </si>
  <si>
    <t>Sum of phenol, acetone and the by-product alpha-methyl styrene as total production</t>
  </si>
  <si>
    <t>Phenol/ acetone</t>
  </si>
  <si>
    <t>All processes directly or indirectly linked
to the production of phenol and acetone
are included, in particular air
compression, hydroperoxidation, cumene
recovery from spent air, concentration
and cleavage, production fractionation
and purification, tar cracking, acetophenone recovery and purification,
AMS recovery for export, AMS
hydrogenation for ISB recycle, initial
waste water purification (first waste water
stripper), cooling water generation (e.g.
cooling towers), cooling water utilisation
(circulation pumps), flare and incinerators (even if physically located OSB) as
well as any support fuel consumption</t>
  </si>
  <si>
    <t>Polyvinyl chloride; not mixed with any other substances consisting of PVC particles with a mean size between 50 and 200 μm</t>
  </si>
  <si>
    <t>S-PVC</t>
  </si>
  <si>
    <t>All processes directly or indirectly linked
to the production of S-PVC are included
except the production of VCM</t>
  </si>
  <si>
    <t>Polyvinyl chloride; not mixed with any other substances consisting of PVC particles with a mean size between 0,1 and 3 μm</t>
  </si>
  <si>
    <t>E-PVC</t>
  </si>
  <si>
    <t>All processes directly or indirectly linked
to the production of E-PVC are included
except the production of VCM</t>
  </si>
  <si>
    <t>Disodium carbonate as total gross production except dense soda ash obtained as byproduct in a caprolactam production network</t>
  </si>
  <si>
    <t>Soda ash</t>
  </si>
  <si>
    <t>All processes directly or indirectly linked
to the process units brine purification,
limestone calcination and milk of lime
production, absorption of ammonia,
precipitation of NaHCO3, filtration or
Separation of NaHCO3 crystals from
mother liquor, decomposition of
NaHCO3 to Na2CO3, recovery of
ammonia and densification or
production of dense soda ash are
included</t>
  </si>
  <si>
    <t>Mix of refinery products with more than 40 % light products (motor spirit (gasoline) including aviation spirit, spirit type (gasoline type) jet fuel, other light petroleum oils/light preparations, kerosene including kerosene type jet fuel, gas oils) expressed as CO2 weighted tonne (CWT)</t>
  </si>
  <si>
    <t>Refinery products</t>
  </si>
  <si>
    <t>All processes of a refinery matching the
definition of one of the CWT process
units as well as ancillary non-process
facilities operating inside the refinery
fence-line such as tankage, blending,
effluent treatment, etc. are included.
For the determination of indirect
emissions, the total electricity
consumption within the system
boundaries shall be considered</t>
  </si>
  <si>
    <t>Steel containing less than 8 % metallic alloying elements and tramp elements to such levels limiting the use to those applications where no high surface quality and processability is required</t>
  </si>
  <si>
    <t>EAF carbon steel</t>
  </si>
  <si>
    <t>All processes directly or indirectly linked
to the process units electric arc furnace,
secondary metallurgy, casting and
cutting, post-combustion unit, dedusting
unit, vessels heating stands, casting
ingots preheating stands, scrap drying
and scrap preheating are included.
For the determination of indirect
emissions, the total electricity
consumption within the system
boundaries shall be considered</t>
  </si>
  <si>
    <t>Steel containing 8 % or more metallic alloying elements or where high surface quality and processability is required</t>
  </si>
  <si>
    <t>EAF high alloy steel</t>
  </si>
  <si>
    <t>All processes directly or indirectly linked
to the process units electric arc furnace,
secondary metallurgy, casting and
cutting, post-combustion unit, dedusting
unit, vessels heating stands, casting
ingots preheating stands, slow cooling
pit, scrap drying and scrap preheating
are included. The process units FeCr
converter and cryogenic storage of
industrial gases are not included.
For the determination of indirect
emissions, the total electricity
consumption within the system
boundaries shall be considered</t>
  </si>
  <si>
    <t>Casted iron expressed as tons of liquid iron ready alloyed, skinned, and ready for casting</t>
  </si>
  <si>
    <t>Iron casting</t>
  </si>
  <si>
    <t>All processes directly or indirectly linked
to the process steps melting shop, casting
shop, core shop and finishing are
included.
For the determination of indirect
emissions, only the electricity
consumption of melting processes
within the system boundaries shall be
considered</t>
  </si>
  <si>
    <t>Mineral wool insulation products for thermal, acoustic and fire applications manufactured using glass, rock or slag</t>
  </si>
  <si>
    <t>All processes directly or indirectly linked
to the production steps melting,
fibreising and injection of binders,
curing and drying and forming are
included.
For the determination of indirect
emissions, the total electricity
consumption within the system
boundaries shall be considered</t>
  </si>
  <si>
    <t>The benchmark covers boards, sheets, panels, tiles, similar articles of plaster/compositions based on plaster, (not) faced/reinforced with paper/paperboard only, excluding articles agglomerated with plaster, ornamented (in tonnes of stucco). High-density gypsum fibreboards not covered by this product benchmark</t>
  </si>
  <si>
    <t>Plasterboarder</t>
  </si>
  <si>
    <t>All processes directly or indirectly linked
to the production steps milling, drying,
calcining and board drying are included.
For the determination of indirect
emissions, only the electricity
consumption of heat pumps applied in
the drying stage shall be considered</t>
  </si>
  <si>
    <t>Furnace carbon black. Gas- and lamp black products are not covered by this benchmark</t>
  </si>
  <si>
    <t>Carbon black</t>
  </si>
  <si>
    <t>All processes directly or indirectly linked
to the production of furnace carbon
black as well as finishing, packaging
and flaring are included.
For the determination of indirect
emissions, the total electricity
consumption within the system
boundaries shall be considered</t>
  </si>
  <si>
    <t>Ammonia (NH3), to be recorded in tons produced</t>
  </si>
  <si>
    <t>Ammonia</t>
  </si>
  <si>
    <t>All processes directly or indirectly linked
to the production of the ammonia and
the intermediate product hydrogen are
included.
For the determination of indirect
emissions, the total electricity
consumption within the system
boundaries shall be considered</t>
  </si>
  <si>
    <t>Mix of high value chemicals (HVC) expressed as total mass of acetylene, ethylene, propylene, butadiene, benzene and hydrogen excluding HVC from supplemental feed (hydrogen, ethylene, other HVC) with an ethylene content in the total product mix of at least 30 mass-percent and a content of HVC, fuel gas, butenes and liquid hydrocarbons of together at least 50 mass-percent of the total product mix</t>
  </si>
  <si>
    <t>Steam cracking</t>
  </si>
  <si>
    <t>All processes directly or indirectly linked
to the production of high value
chemicals as purified product or intermediate product with concentrated
content of the respective HVC in the
lowest tradable form (raw C4, unhydrogenated pygas) are included except C4
extraction (butadiene plant),
C4-hydrogenation, hydrotreating of
pyrolysis gasoline and aromatics
extraction and logistics/storage for daily
operation.
For the determination of indirect
emissions, the total electricity
consumption within the system
boundaries shall be considered</t>
  </si>
  <si>
    <t>Mix of aromatics expressed as CO2 weighted tonne (CWT)</t>
  </si>
  <si>
    <t>Aromatics</t>
  </si>
  <si>
    <t>All processes directly or indirectly linked
to the aromatics sub-units pygas hydrotreater, benzene/toluene/xylene (BTX)
extraction, TDP, HDA, xylene isomerisation, P-xylene units, cumene
production and Cyclo-hexane production
are included.
For the determination of indirect
emissions, the total electricity
consumption within the system
boundaries shall be considered</t>
  </si>
  <si>
    <t>Styrene monomer (vinyl benzene, CAS number: 100- 42-5)</t>
  </si>
  <si>
    <t>Styrene</t>
  </si>
  <si>
    <t>All processes directly or indirectly linked
to the production of styrene as well as
the intermediate product ethylbenzene
(with the amount used as feed for the
styrene production) are included.
For the determination of indirect
emissions, the total electricity
consumption within the system
boundaries shall be considered</t>
  </si>
  <si>
    <t>Pure hydrogen and mixtures of  hydrogen and carbon monoxide having a hydrogen content ≥ 60 % mole fraction of total contained hydrogen plus carbon monoxide based on the aggregation of all hydrogen- and carbonmonoxide-containing product streams exported from the sub-installation concerned expressed as 100 % hydrogen</t>
  </si>
  <si>
    <t>All relevant process elements directly or
indirectly linked to the production of
hydrogen and the separation of
hydrogen and carbon monoxide are
included. These elements lie between:
(a) the point(s) of entry of hydrocarbon
feedstock(s) and, if separate, fuel(s);
(b) the points of exit of all product
streams containing hydrogen and/or
carbon monoxide;
(c) the point(s) of entry or exit of import
or export heat.
For the determination of indirect
emissions, the total electricity
consumption within the system
boundaries shall be considered</t>
  </si>
  <si>
    <t>Mixtures of hydrogen and carbon monoxide having a hydrogen content &lt; 60 % mole fraction of total contained hydrogen plus carbon monoxide based on the aggregation of all hydrogen- and carbon-monoxide-containing product streams exported from the sub-installation concerned referred to 47 volume-percent hydrogen</t>
  </si>
  <si>
    <t>Synthesis gas</t>
  </si>
  <si>
    <t>All relevant process elements directly or
indirectly linked to the production of
syngas and the separation of hydrogen
and carbon monoxide are included.
These elements lie between:
(a) the point(s) of entry of hydrocarbon
feedstock(s) and, if separate, fuel(s);
(b) the points of exit of all product
streams containing hydrogen1
and/or carbon monoxide1;
(c) the point(s) of entry or exit of import
or export heat.
For the determination of indirect
emissions, the total electricity
consumption within the system
boundaries shall be considered</t>
  </si>
  <si>
    <t>The ethylene oxide/ethylene glycol benchmark covers the products ethylene oxide (EO, high purity), monoethylene glycol (MEG, standard grade + fibre grade (high purity)), diethylene glycol (DEG), triethylene glycol (TEG). The total amount of products is expressed in terms of EOequivalents (EOE), which are defined as the amount of EO (in mass) that is embedded in one mass unit of the specific glycol</t>
  </si>
  <si>
    <t>Ethylene oxide/ ethylene
glycols</t>
  </si>
  <si>
    <t>All processes directly or indirectly linked
to the process units EO production, EO
purification and glycol section are
included.
The total electricity consumption (and
the related indirect emissions) within
the system boundaries is covered by
this product benchmark</t>
  </si>
  <si>
    <t>[not specified]</t>
  </si>
  <si>
    <t>tCO2e / TJ</t>
  </si>
  <si>
    <t>GHG emission factor</t>
  </si>
  <si>
    <t>Production / Use</t>
  </si>
  <si>
    <r>
      <t>tCO</t>
    </r>
    <r>
      <rPr>
        <vertAlign val="subscript"/>
        <sz val="10"/>
        <color theme="1"/>
        <rFont val="Arial"/>
        <family val="2"/>
      </rPr>
      <t>2</t>
    </r>
    <r>
      <rPr>
        <sz val="10"/>
        <color theme="1"/>
        <rFont val="Arial"/>
        <family val="2"/>
      </rPr>
      <t>e / MWh</t>
    </r>
  </si>
  <si>
    <t>Technical Note Results of the EUCO3232.5 scenario on Member States</t>
  </si>
  <si>
    <t>Base year 2050. Combustion only. EU average mix</t>
  </si>
  <si>
    <t>Natural-gas-based fossil default</t>
  </si>
  <si>
    <t>Combustion</t>
  </si>
  <si>
    <t>Natural gas</t>
  </si>
  <si>
    <r>
      <t>tCO</t>
    </r>
    <r>
      <rPr>
        <vertAlign val="subscript"/>
        <sz val="10"/>
        <rFont val="Arial"/>
        <family val="2"/>
      </rPr>
      <t>2</t>
    </r>
    <r>
      <rPr>
        <sz val="10"/>
        <rFont val="Arial"/>
        <family val="2"/>
      </rPr>
      <t xml:space="preserve"> / MWh</t>
    </r>
  </si>
  <si>
    <t xml:space="preserve">COMMISSION DELEGATED REGULATION (EU) 2018/2066 of 19 December 2018, annex VI </t>
  </si>
  <si>
    <t xml:space="preserve">56.1 tCO2/TJ times. 0.0036 TJ/MWh. </t>
  </si>
  <si>
    <t>gCO2e/MJ</t>
  </si>
  <si>
    <t>Methanol</t>
  </si>
  <si>
    <t>IF GHG emission methodology</t>
  </si>
  <si>
    <t>Fossil fuel comparator</t>
  </si>
  <si>
    <t>Diesel</t>
  </si>
  <si>
    <t>Substituted fossil transport fuel</t>
  </si>
  <si>
    <t>Gasoline</t>
  </si>
  <si>
    <t>LPG</t>
  </si>
  <si>
    <t>Aviation kerosene</t>
  </si>
  <si>
    <t>Aviation gasoline</t>
  </si>
  <si>
    <t>Marine fuel (including gas oil and fuel oil)</t>
  </si>
  <si>
    <t>Synthetic crude</t>
  </si>
  <si>
    <t>Alternative factors</t>
  </si>
  <si>
    <t>GHG emission factors, and other conversion factors for calculation of project emissions</t>
  </si>
  <si>
    <t>Area / Department</t>
  </si>
  <si>
    <t>Default values</t>
  </si>
  <si>
    <t>Combustion emissions for fossil fuel used in processes or as inputs</t>
  </si>
  <si>
    <t>Crude Oil</t>
  </si>
  <si>
    <t>2006 IPCC Guidelines for National Greenhouse Gas Inventories</t>
  </si>
  <si>
    <t>Jet Kerosene</t>
  </si>
  <si>
    <t>Gas/Diesel Oil</t>
  </si>
  <si>
    <t>Residual Fuel Oil</t>
  </si>
  <si>
    <t>Other Kerosene</t>
  </si>
  <si>
    <t>Liquefied Petroleum Gases</t>
  </si>
  <si>
    <t>Naphtha</t>
  </si>
  <si>
    <t>Petroleum Coke</t>
  </si>
  <si>
    <t>Anthracite</t>
  </si>
  <si>
    <t>Coking Coal</t>
  </si>
  <si>
    <t>Other Bituminous Coal</t>
  </si>
  <si>
    <t>Sub-Bituminous Coal</t>
  </si>
  <si>
    <t>Lignite</t>
  </si>
  <si>
    <t>Coke Oven Coke and Lignite Coke</t>
  </si>
  <si>
    <t>Combustion emissions for heat used as input in processes</t>
  </si>
  <si>
    <t>Heat (as input)</t>
  </si>
  <si>
    <t>Emissions assessed based on a natural gas boiler with 90% LHV efficiency</t>
  </si>
  <si>
    <t xml:space="preserve">Embedded emissions for input </t>
  </si>
  <si>
    <t>N fertilizer</t>
  </si>
  <si>
    <t>gCO2-eq/kg</t>
  </si>
  <si>
    <t>Definition of input data to assess GHG default emissions from biofuels in EU legislation</t>
  </si>
  <si>
    <r>
      <rPr>
        <b/>
        <sz val="10"/>
        <color rgb="FFFF0000"/>
        <rFont val="Arial"/>
        <family val="2"/>
      </rPr>
      <t xml:space="preserve">Original values have been diminished by 15% </t>
    </r>
    <r>
      <rPr>
        <sz val="10"/>
        <rFont val="Arial"/>
        <family val="2"/>
      </rPr>
      <t>to deduct emissions from the extraction and transport of crude oil, NG etc., as well as transport and distribution of the final fuel that are comprised in REDII but are not accounted for in EU ETS</t>
    </r>
  </si>
  <si>
    <t>P2O5 fertilizer</t>
  </si>
  <si>
    <t>K2O fertilizer</t>
  </si>
  <si>
    <t>Aglime (as CaO)</t>
  </si>
  <si>
    <t>Pesticides</t>
  </si>
  <si>
    <t>CaO as process chemical</t>
  </si>
  <si>
    <t>HCl</t>
  </si>
  <si>
    <t>Na2CO3</t>
  </si>
  <si>
    <t>NaCl</t>
  </si>
  <si>
    <t>NaOH</t>
  </si>
  <si>
    <t>H2SO4</t>
  </si>
  <si>
    <t>H3PO4</t>
  </si>
  <si>
    <t>Cyclohexane</t>
  </si>
  <si>
    <t>Lubricants</t>
  </si>
  <si>
    <t>Alpha-amylase</t>
  </si>
  <si>
    <t>Gluco-amylase</t>
  </si>
  <si>
    <t>Na(CH3O)</t>
  </si>
  <si>
    <t xml:space="preserve">Embedded plus stoichiometric combustion emissions for input </t>
  </si>
  <si>
    <t>n-hexane</t>
  </si>
  <si>
    <r>
      <rPr>
        <b/>
        <sz val="10"/>
        <color rgb="FFFF0000"/>
        <rFont val="Arial"/>
        <family val="2"/>
      </rPr>
      <t>Supply part of original values has been diminished by 15%</t>
    </r>
    <r>
      <rPr>
        <sz val="10"/>
        <color rgb="FF000000"/>
        <rFont val="Arial"/>
        <family val="2"/>
      </rPr>
      <t xml:space="preserve"> to deduct emissions from the extraction and transport of crude oil, NG etc., as well as transport and distribution of the final fuel that are comprised in REDII but are not accounted for in EU ETS</t>
    </r>
  </si>
  <si>
    <t>KOH</t>
  </si>
  <si>
    <t>N2</t>
  </si>
  <si>
    <t>(NH4)2SO4</t>
  </si>
  <si>
    <t>KH2PO4</t>
  </si>
  <si>
    <t>MgSO4</t>
  </si>
  <si>
    <t>CaCl2</t>
  </si>
  <si>
    <t>Antifoam</t>
  </si>
  <si>
    <t>SO2</t>
  </si>
  <si>
    <t>DAP</t>
  </si>
  <si>
    <t>Net Calorific Value</t>
  </si>
  <si>
    <t xml:space="preserve">Fuels- gases </t>
  </si>
  <si>
    <t>Methane</t>
  </si>
  <si>
    <t>MJ/kg</t>
  </si>
  <si>
    <t>BioGrace Excel Tool V4 for Compliance</t>
  </si>
  <si>
    <t>LHV</t>
  </si>
  <si>
    <t>Residues (feedstock or input)</t>
  </si>
  <si>
    <t>Manure</t>
  </si>
  <si>
    <t>Fuels- liquids (also conversion inputs)</t>
  </si>
  <si>
    <t>HFO</t>
  </si>
  <si>
    <t>HFO for maritime transport</t>
  </si>
  <si>
    <t>Ethanol</t>
  </si>
  <si>
    <t>FAME</t>
  </si>
  <si>
    <t>Syn diesel (BtL)</t>
  </si>
  <si>
    <t>HVO</t>
  </si>
  <si>
    <t>PVO</t>
  </si>
  <si>
    <t>Fuels / feedstock / co-products - solids</t>
  </si>
  <si>
    <t>Hard coal</t>
  </si>
  <si>
    <t>Corn</t>
  </si>
  <si>
    <t>FFB</t>
  </si>
  <si>
    <t>Rapeseed</t>
  </si>
  <si>
    <t>Soybeans</t>
  </si>
  <si>
    <t>Sugar beet</t>
  </si>
  <si>
    <t>Sugar cane</t>
  </si>
  <si>
    <t>Sunflowerseed</t>
  </si>
  <si>
    <t>Wheat</t>
  </si>
  <si>
    <t>Waste vegetable / animal oil</t>
  </si>
  <si>
    <t>BioOil (co-product FAME from waste oil)</t>
  </si>
  <si>
    <t>Crude vegetable oil</t>
  </si>
  <si>
    <t>DDGS (10 wt% moisture)</t>
  </si>
  <si>
    <t>Glycerol</t>
  </si>
  <si>
    <t>Palm kernel meal</t>
  </si>
  <si>
    <t>Palm oil</t>
  </si>
  <si>
    <t>Rapeseed meal</t>
  </si>
  <si>
    <t>Refined vegetable oil</t>
  </si>
  <si>
    <t>Soybean oil</t>
  </si>
  <si>
    <t>Sugar beet pulp</t>
  </si>
  <si>
    <t>Sugar beet slops</t>
  </si>
  <si>
    <t>Wheat straw</t>
  </si>
  <si>
    <t xml:space="preserve">Conversion inputs </t>
  </si>
  <si>
    <t>n-Hexane</t>
  </si>
  <si>
    <t>Density</t>
  </si>
  <si>
    <r>
      <t>kg/m</t>
    </r>
    <r>
      <rPr>
        <vertAlign val="superscript"/>
        <sz val="10"/>
        <rFont val="Verdana"/>
        <family val="2"/>
      </rPr>
      <t>3</t>
    </r>
  </si>
  <si>
    <t>Default capex assumption for manufacturing projects</t>
  </si>
  <si>
    <t>Default capex assumption for electrolyser installations</t>
  </si>
  <si>
    <t>Alkaline electrolyser</t>
  </si>
  <si>
    <t>€/kW</t>
  </si>
  <si>
    <t>Strategic Research and Innovation Agenda 2021-2027, Clean Hydrogen Joint Undertaking, Annex to GB decision no. CleanHydrogen-GB-2022-01</t>
  </si>
  <si>
    <t>PEM electrolyser</t>
  </si>
  <si>
    <t>Strategic Research and Innovation Agenda 2021-2027, Clean Hydrogen Joint Undertaking, Annex to GB decision no. CleanHydrogen-GB-2022-00</t>
  </si>
  <si>
    <t>Solid oxide electrolyser</t>
  </si>
  <si>
    <t>Anion exchange electrolyser</t>
  </si>
  <si>
    <t>Strategic Research and Innovation Agenda 2021-2027, Clean Hydrogen Joint Undertaking, Annex to GB decision no. CleanHydrogen-GB-2022-02</t>
  </si>
  <si>
    <t>Default load hours for manufacturing projects</t>
  </si>
  <si>
    <t>Default load hours assumption for electrolyser installations</t>
  </si>
  <si>
    <t>All electrolysers</t>
  </si>
  <si>
    <t>Hours per year</t>
  </si>
  <si>
    <t>Commission Staff Working Document Implementing the Repower EU Action Plan: Investment Needs, Hydrogen Accelerator and Achieving the Bio-Methane Targets</t>
  </si>
  <si>
    <t>Default price assumption for manufacturing projects</t>
  </si>
  <si>
    <t>Default cost of full fuel cell unit for commercial freight vehicles</t>
  </si>
  <si>
    <t>Fuel cells for commercial vehicles</t>
  </si>
  <si>
    <t xml:space="preserve">Fuel Cell and Hydrogen Joint Undertaking, Roland Berger, Fuel Cell Hydrogen Trucks, December 2020. </t>
  </si>
  <si>
    <t>Default capex assumption for stationary fuel cells</t>
  </si>
  <si>
    <t>Stationary SOFC system (CHP), &lt; 5 kW</t>
  </si>
  <si>
    <t>Clean Hydrogen Joint Undertaking Strategic Research and Innovation Agenda 2021-2027.</t>
  </si>
  <si>
    <t>Stationary SOFC system (CHP), 5-50 kW</t>
  </si>
  <si>
    <t>Stationary SOFC system (CHP), 51-500 kW</t>
  </si>
  <si>
    <t>Stationary PEMFC system (power generation), &lt; 5 kW</t>
  </si>
  <si>
    <t>Stationary PEMFC system (power generation), 5-50 kW</t>
  </si>
  <si>
    <t>Stationary PEMFC system (power generation), 51-500 kW</t>
  </si>
  <si>
    <t>Default utilisation for manufacturing projects</t>
  </si>
  <si>
    <t>Default annual distance travelled per vehicle assumption for fuel cell manufacturing projects</t>
  </si>
  <si>
    <t>Passenger fuel cell vehicle annual distance driven</t>
  </si>
  <si>
    <t xml:space="preserve">km per year </t>
  </si>
  <si>
    <t>ACEA Vehicles in use, Europe 2022</t>
  </si>
  <si>
    <t xml:space="preserve">Commercial freight fuel cell vehicle annual distance driven </t>
  </si>
  <si>
    <t>RED II (Directive (EU) 2018/2001 of the European Parliament and of the Council)</t>
  </si>
  <si>
    <t>Assumptions</t>
  </si>
  <si>
    <t>Applicants are expected to provide detailed, complete and transparent documentation of the parameters used in the calculations and data sources.</t>
  </si>
  <si>
    <t>This tab is reserved for the documentation of the methods, activity data,  processes, systems, assumptions and criteria for definition of boundaries (if applicable), reference years (for estimates), quantification methods, emission factors, conversion factors and any other parameters used in the completion of this application. Bibliographical data shall also be properly referenced, if used. A transparent documentation of such assumptions is crucial to ensure the quality and credibility of the projected operation data. If information is not credible, or fails to be effectively communicated, it will not have value. Therefore, it is the applicants' interest to to ensure the quality of these components at every level of their application.</t>
  </si>
  <si>
    <r>
      <rPr>
        <i/>
        <sz val="11"/>
        <rFont val="Arial"/>
        <family val="2"/>
      </rPr>
      <t xml:space="preserve">Transparency relates to the degree to which information on the processes, procedures, assumptions, and limitations of the GHG </t>
    </r>
    <r>
      <rPr>
        <sz val="11"/>
        <rFont val="Arial"/>
        <family val="2"/>
      </rPr>
      <t>quantification</t>
    </r>
    <r>
      <rPr>
        <i/>
        <sz val="11"/>
        <rFont val="Arial"/>
        <family val="2"/>
      </rPr>
      <t xml:space="preserve"> are disclosed in a clear, factual, neutral, and understandable manner based on clear documentation and archives (i.e., an audit trail). Information needs to be recorded, compiled, and analysed in a way that enables internal reviewers and external verifiers to attest to its credibility. Specific exclusions or inclusions need to be clearly identified and justified, assumptions disclosed, and appropriate references provided for the methodologies applied and the data sources used. The information should be sufficient to enable a third party to derive the same results if provided with the same source data</t>
    </r>
    <r>
      <rPr>
        <sz val="11"/>
        <rFont val="Arial"/>
        <family val="2"/>
      </rPr>
      <t xml:space="preserve">.  (GHG Accounting Protocol)
</t>
    </r>
    <r>
      <rPr>
        <b/>
        <sz val="11"/>
        <color rgb="FFFF0000"/>
        <rFont val="Calibri"/>
        <family val="2"/>
        <scheme val="minor"/>
      </rPr>
      <t/>
    </r>
  </si>
  <si>
    <t>Quantitative assumptions</t>
  </si>
  <si>
    <t>Data / Assumption</t>
  </si>
  <si>
    <t>Basis or source of the assumption</t>
  </si>
  <si>
    <r>
      <t xml:space="preserve">Hyperlink to the original source, </t>
    </r>
    <r>
      <rPr>
        <sz val="10"/>
        <color rgb="FFFFFFFF"/>
        <rFont val="Arial"/>
        <family val="2"/>
      </rPr>
      <t>if applicable</t>
    </r>
  </si>
  <si>
    <t>Water consumption by electrolyser</t>
  </si>
  <si>
    <t>kg per kg hydrogen</t>
  </si>
  <si>
    <t>Consumption of water as feedstock for electrolysis</t>
  </si>
  <si>
    <t xml:space="preserve">Based on stoichiometric ratio of mass of water to mass of hydrogen assuming no significant losses (molecular mass of H2O is 18, of H2 is 2).  </t>
  </si>
  <si>
    <t>Energy conversion efficiency of electrolysis unit</t>
  </si>
  <si>
    <t>Fraction</t>
  </si>
  <si>
    <t>Conversion efficiency of electrical energy to chemical energy in H2 by electrolysis unit</t>
  </si>
  <si>
    <t xml:space="preserve">Based on the SOEC example detailed in Figure 2 of the report at https://www.osti.gov/etdeweb/servlets/purl/22128040. For a real application, the applicant should ideally reference the efficiency quoted by the technology provider. </t>
  </si>
  <si>
    <t>Heat consumption of electrolyser</t>
  </si>
  <si>
    <t>MJ/kg hydrogen</t>
  </si>
  <si>
    <t xml:space="preserve">Consumption of heat for high temperature electrolysis. </t>
  </si>
  <si>
    <t xml:space="preserve">Based on the SOEC example detailed in Figure 2 of the report at https://www.osti.gov/etdeweb/servlets/purl/22128040. For a real application, the applicant should ideally reference theheat requirement quoted by the technology provider. </t>
  </si>
  <si>
    <t>[add or exclude rows and columns, as needed]</t>
  </si>
  <si>
    <t>Qualitative assumptions</t>
  </si>
  <si>
    <t>HISTORY OF CHANGES</t>
  </si>
  <si>
    <t>Version</t>
  </si>
  <si>
    <t>Publication date</t>
  </si>
  <si>
    <t>Changes</t>
  </si>
  <si>
    <t>v1.0</t>
  </si>
  <si>
    <t>26.10.2021</t>
  </si>
  <si>
    <t>Initial version</t>
  </si>
  <si>
    <t>v2.0</t>
  </si>
  <si>
    <t>03.11.2022</t>
  </si>
  <si>
    <t>Change of the emissions factor used for heat as input. LSC and SSC merged. Update of project conversion factors.</t>
  </si>
  <si>
    <t>v3.0</t>
  </si>
  <si>
    <t>23.11.2023</t>
  </si>
  <si>
    <t>Context and description of the example clarified</t>
  </si>
  <si>
    <t>Accumulated GHG emission avoidance</t>
  </si>
  <si>
    <r>
      <t>Ref</t>
    </r>
    <r>
      <rPr>
        <vertAlign val="subscript"/>
        <sz val="10"/>
        <color theme="1"/>
        <rFont val="Arial"/>
        <family val="2"/>
      </rPr>
      <t xml:space="preserve">    </t>
    </r>
  </si>
  <si>
    <t>Carbon capture credit (where applicable)</t>
  </si>
  <si>
    <t>LCA team</t>
  </si>
  <si>
    <t>Adoption of assumptions (please describe)</t>
  </si>
  <si>
    <r>
      <t>Proj</t>
    </r>
    <r>
      <rPr>
        <vertAlign val="subscript"/>
        <sz val="11"/>
        <color theme="1"/>
        <rFont val="Arial"/>
        <family val="2"/>
      </rPr>
      <t>inputs</t>
    </r>
  </si>
  <si>
    <r>
      <t>Proj</t>
    </r>
    <r>
      <rPr>
        <vertAlign val="subscript"/>
        <sz val="11"/>
        <color theme="1"/>
        <rFont val="Arial"/>
        <family val="2"/>
      </rPr>
      <t>processes</t>
    </r>
  </si>
  <si>
    <r>
      <t>CC</t>
    </r>
    <r>
      <rPr>
        <vertAlign val="subscript"/>
        <sz val="11"/>
        <color theme="1"/>
        <rFont val="Arial"/>
        <family val="2"/>
      </rPr>
      <t>credit</t>
    </r>
  </si>
  <si>
    <r>
      <t>Proj</t>
    </r>
    <r>
      <rPr>
        <vertAlign val="subscript"/>
        <sz val="11"/>
        <color theme="1"/>
        <rFont val="Arial"/>
        <family val="2"/>
      </rPr>
      <t>combustion</t>
    </r>
  </si>
  <si>
    <r>
      <t>Proj</t>
    </r>
    <r>
      <rPr>
        <vertAlign val="subscript"/>
        <sz val="11"/>
        <color theme="1"/>
        <rFont val="Arial"/>
        <family val="2"/>
      </rPr>
      <t>changeuse</t>
    </r>
  </si>
  <si>
    <r>
      <t>Proj</t>
    </r>
    <r>
      <rPr>
        <vertAlign val="subscript"/>
        <sz val="11"/>
        <color theme="1"/>
        <rFont val="Arial"/>
        <family val="2"/>
      </rPr>
      <t>EoL</t>
    </r>
  </si>
  <si>
    <r>
      <t>Proj</t>
    </r>
    <r>
      <rPr>
        <vertAlign val="subscript"/>
        <sz val="11"/>
        <color theme="1"/>
        <rFont val="Arial"/>
        <family val="2"/>
      </rPr>
      <t>non-principal</t>
    </r>
  </si>
  <si>
    <r>
      <t>Ref</t>
    </r>
    <r>
      <rPr>
        <vertAlign val="subscript"/>
        <sz val="11"/>
        <color theme="1"/>
        <rFont val="Arial"/>
        <family val="2"/>
      </rPr>
      <t>inputs</t>
    </r>
  </si>
  <si>
    <r>
      <t>Ref</t>
    </r>
    <r>
      <rPr>
        <vertAlign val="subscript"/>
        <sz val="11"/>
        <color theme="1"/>
        <rFont val="Arial"/>
        <family val="2"/>
      </rPr>
      <t>processes</t>
    </r>
  </si>
  <si>
    <r>
      <t>Ref</t>
    </r>
    <r>
      <rPr>
        <vertAlign val="subscript"/>
        <sz val="11"/>
        <color theme="1"/>
        <rFont val="Arial"/>
        <family val="2"/>
      </rPr>
      <t>combustion</t>
    </r>
  </si>
  <si>
    <r>
      <t>Ref</t>
    </r>
    <r>
      <rPr>
        <vertAlign val="subscript"/>
        <sz val="11"/>
        <color theme="1"/>
        <rFont val="Arial"/>
        <family val="2"/>
      </rPr>
      <t>EoL</t>
    </r>
  </si>
  <si>
    <r>
      <t>Ref</t>
    </r>
    <r>
      <rPr>
        <vertAlign val="subscript"/>
        <sz val="11"/>
        <color theme="1"/>
        <rFont val="Arial"/>
        <family val="2"/>
      </rPr>
      <t>non-principal</t>
    </r>
  </si>
  <si>
    <t>Total emission credit per year</t>
  </si>
  <si>
    <t>v3.1</t>
  </si>
  <si>
    <t>Addition of a process diagram, and editorial corrections for better alignment to the current version of the Methodology. In particular, the reference to “only principal products” was removed from Cell H134 in sheet "Green Hydrogen EII Example".</t>
  </si>
  <si>
    <t>19.02.2024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</si>
</sst>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_-* #,##0.0_-;\-* #,##0.0_-;_-* &quot;-&quot;??_-;_-@_-"/>
    <numFmt numFmtId="166" formatCode="_-* #,##0_-;\-* #,##0_-;_-* &quot;-&quot;??_-;_-@_-"/>
    <numFmt numFmtId="167" formatCode="_-* #,##0.000_-;\-* #,##0.000_-;_-* &quot;-&quot;??_-;_-@_-"/>
    <numFmt numFmtId="168" formatCode="#,##0.00_ ;\-#,##0.00\ "/>
    <numFmt numFmtId="169" formatCode="#,##0_ ;\-#,##0\ "/>
    <numFmt numFmtId="170" formatCode="_-* #,##0_-;\-* #,##0_-;_-* &quot;-&quot;?_-;_-@_-"/>
    <numFmt numFmtId="171" formatCode="0.0"/>
    <numFmt numFmtId="172" formatCode="_ [$€-2]\ * #,##0.00_ ;_ [$€-2]\ * \-#,##0.00_ ;_ [$€-2]\ * &quot;-&quot;??_ "/>
    <numFmt numFmtId="173" formatCode="_ [$€-2]\ * #,##0.000000000000_ ;_ [$€-2]\ * \-#,##0.000000000000_ ;_ [$€-2]\ * &quot;-&quot;??_ "/>
    <numFmt numFmtId="174" formatCode="_-* #,##0.0000_-;\-* #,##0.0000_-;_-* &quot;-&quot;??_-;_-@_-"/>
    <numFmt numFmtId="175" formatCode="0.0%"/>
  </numFmts>
  <fonts count="46" x14ac:knownFonts="1">
    <font>
      <sz val="11"/>
      <color theme="1"/>
      <name val="Calibri"/>
      <family val="2"/>
      <scheme val="minor"/>
    </font>
    <font>
      <sz val="11"/>
      <color theme="1"/>
      <name val="Calibri"/>
      <family val="2"/>
      <scheme val="minor"/>
    </font>
    <font>
      <sz val="10"/>
      <name val="Helvetica"/>
    </font>
    <font>
      <sz val="11"/>
      <name val="Arial"/>
      <family val="2"/>
    </font>
    <font>
      <sz val="11"/>
      <color theme="1"/>
      <name val="Arial"/>
      <family val="2"/>
    </font>
    <font>
      <b/>
      <sz val="11"/>
      <name val="Arial"/>
      <family val="2"/>
    </font>
    <font>
      <b/>
      <sz val="11"/>
      <color theme="1"/>
      <name val="Arial"/>
      <family val="2"/>
    </font>
    <font>
      <b/>
      <sz val="10"/>
      <color theme="0"/>
      <name val="Arial"/>
      <family val="2"/>
    </font>
    <font>
      <sz val="10"/>
      <color rgb="FF000000"/>
      <name val="Arial"/>
      <family val="2"/>
    </font>
    <font>
      <b/>
      <sz val="11"/>
      <color theme="0"/>
      <name val="Arial"/>
      <family val="2"/>
    </font>
    <font>
      <b/>
      <sz val="11"/>
      <color rgb="FFFFFFFF"/>
      <name val="Arial"/>
      <family val="2"/>
    </font>
    <font>
      <i/>
      <sz val="11"/>
      <color rgb="FFFFFFFF"/>
      <name val="Arial"/>
      <family val="2"/>
    </font>
    <font>
      <sz val="11"/>
      <color rgb="FF000000"/>
      <name val="Arial"/>
      <family val="2"/>
    </font>
    <font>
      <vertAlign val="subscript"/>
      <sz val="11"/>
      <color rgb="FF000000"/>
      <name val="Arial"/>
      <family val="2"/>
    </font>
    <font>
      <b/>
      <sz val="10"/>
      <name val="Arial"/>
      <family val="2"/>
    </font>
    <font>
      <sz val="10"/>
      <color theme="1"/>
      <name val="Arial"/>
      <family val="2"/>
    </font>
    <font>
      <b/>
      <sz val="10"/>
      <color rgb="FFFFFFFF"/>
      <name val="Arial"/>
      <family val="2"/>
    </font>
    <font>
      <vertAlign val="subscript"/>
      <sz val="10"/>
      <color rgb="FF000000"/>
      <name val="Arial"/>
      <family val="2"/>
    </font>
    <font>
      <b/>
      <sz val="10"/>
      <color rgb="FF595959"/>
      <name val="Arial"/>
      <family val="2"/>
    </font>
    <font>
      <i/>
      <sz val="10"/>
      <color rgb="FF595959"/>
      <name val="Arial"/>
      <family val="2"/>
    </font>
    <font>
      <sz val="10"/>
      <color rgb="FF595959"/>
      <name val="Arial"/>
      <family val="2"/>
    </font>
    <font>
      <sz val="36"/>
      <color theme="1"/>
      <name val="Arial"/>
      <family val="2"/>
    </font>
    <font>
      <b/>
      <sz val="9"/>
      <color indexed="81"/>
      <name val="Tahoma"/>
      <family val="2"/>
    </font>
    <font>
      <sz val="9"/>
      <color indexed="81"/>
      <name val="Tahoma"/>
      <family val="2"/>
    </font>
    <font>
      <i/>
      <sz val="11"/>
      <color theme="1"/>
      <name val="Arial"/>
      <family val="2"/>
    </font>
    <font>
      <sz val="8"/>
      <name val="Calibri"/>
      <family val="2"/>
      <scheme val="minor"/>
    </font>
    <font>
      <u/>
      <sz val="11"/>
      <color theme="10"/>
      <name val="Calibri"/>
      <family val="2"/>
      <scheme val="minor"/>
    </font>
    <font>
      <sz val="10"/>
      <color rgb="FFFFFFFF"/>
      <name val="Arial"/>
      <family val="2"/>
    </font>
    <font>
      <sz val="10"/>
      <name val="Arial"/>
      <family val="2"/>
    </font>
    <font>
      <vertAlign val="subscript"/>
      <sz val="10"/>
      <color theme="1"/>
      <name val="Arial"/>
      <family val="2"/>
    </font>
    <font>
      <u/>
      <sz val="10"/>
      <color theme="10"/>
      <name val="Arial"/>
      <family val="2"/>
    </font>
    <font>
      <vertAlign val="subscript"/>
      <sz val="10"/>
      <name val="Arial"/>
      <family val="2"/>
    </font>
    <font>
      <b/>
      <sz val="10"/>
      <color rgb="FFFF0000"/>
      <name val="Arial"/>
      <family val="2"/>
    </font>
    <font>
      <vertAlign val="superscript"/>
      <sz val="10"/>
      <name val="Verdana"/>
      <family val="2"/>
    </font>
    <font>
      <sz val="11"/>
      <color theme="0"/>
      <name val="Arial"/>
      <family val="2"/>
    </font>
    <font>
      <b/>
      <sz val="10"/>
      <name val="Verdana"/>
      <family val="2"/>
    </font>
    <font>
      <b/>
      <sz val="9"/>
      <name val="Verdana"/>
      <family val="2"/>
    </font>
    <font>
      <sz val="9"/>
      <name val="Verdana"/>
      <family val="2"/>
    </font>
    <font>
      <i/>
      <sz val="11"/>
      <name val="Arial"/>
      <family val="2"/>
    </font>
    <font>
      <b/>
      <sz val="11"/>
      <color rgb="FFFF0000"/>
      <name val="Calibri"/>
      <family val="2"/>
      <scheme val="minor"/>
    </font>
    <font>
      <sz val="11"/>
      <name val="Calibri"/>
      <family val="2"/>
      <scheme val="minor"/>
    </font>
    <font>
      <sz val="9"/>
      <color theme="1"/>
      <name val="Arial"/>
      <family val="2"/>
    </font>
    <font>
      <b/>
      <sz val="8"/>
      <color rgb="FFFFFFFF"/>
      <name val="Arial"/>
      <family val="2"/>
    </font>
    <font>
      <sz val="8"/>
      <name val="Arial"/>
      <family val="2"/>
    </font>
    <font>
      <b/>
      <sz val="11"/>
      <color rgb="FF000000"/>
      <name val="Arial"/>
      <family val="2"/>
    </font>
    <font>
      <vertAlign val="subscript"/>
      <sz val="11"/>
      <color theme="1"/>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theme="4" tint="-0.499984740745262"/>
      </patternFill>
    </fill>
    <fill>
      <patternFill patternType="solid">
        <fgColor rgb="FFFFFFFF"/>
        <bgColor indexed="64"/>
      </patternFill>
    </fill>
    <fill>
      <patternFill patternType="solid">
        <fgColor theme="4" tint="0.59999389629810485"/>
        <bgColor theme="4" tint="0.59999389629810485"/>
      </patternFill>
    </fill>
    <fill>
      <patternFill patternType="solid">
        <fgColor rgb="FF00538B"/>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DDDDDD"/>
        <bgColor indexed="64"/>
      </patternFill>
    </fill>
    <fill>
      <patternFill patternType="solid">
        <fgColor theme="0" tint="-0.499984740745262"/>
        <bgColor indexed="64"/>
      </patternFill>
    </fill>
    <fill>
      <patternFill patternType="darkUp">
        <fgColor auto="1"/>
        <bgColor theme="0"/>
      </patternFill>
    </fill>
    <fill>
      <patternFill patternType="solid">
        <fgColor rgb="FF555759"/>
        <bgColor indexed="64"/>
      </patternFill>
    </fill>
    <fill>
      <patternFill patternType="solid">
        <fgColor rgb="FFEDFFC4"/>
        <bgColor indexed="64"/>
      </patternFill>
    </fill>
    <fill>
      <patternFill patternType="lightUp">
        <fgColor theme="2" tint="-0.749961851863155"/>
        <bgColor theme="0" tint="-0.24994659260841701"/>
      </patternFill>
    </fill>
  </fills>
  <borders count="4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theme="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right/>
      <top/>
      <bottom style="medium">
        <color theme="0" tint="-0.249977111117893"/>
      </bottom>
      <diagonal/>
    </border>
    <border>
      <left/>
      <right style="medium">
        <color rgb="FFD8E0E3"/>
      </right>
      <top/>
      <bottom style="medium">
        <color theme="0" tint="-0.249977111117893"/>
      </bottom>
      <diagonal/>
    </border>
    <border>
      <left style="medium">
        <color rgb="FFD8E0E3"/>
      </left>
      <right/>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style="thick">
        <color indexed="64"/>
      </right>
      <top style="thin">
        <color indexed="64"/>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bottom style="medium">
        <color rgb="FFD8E0E3"/>
      </bottom>
      <diagonal/>
    </border>
    <border>
      <left/>
      <right/>
      <top/>
      <bottom style="medium">
        <color rgb="FF95D600"/>
      </bottom>
      <diagonal/>
    </border>
    <border>
      <left style="hair">
        <color rgb="FFBBBCBD"/>
      </left>
      <right style="hair">
        <color rgb="FFBBBCBD"/>
      </right>
      <top style="hair">
        <color rgb="FFBBBCBD"/>
      </top>
      <bottom style="hair">
        <color rgb="FFBBBCBD"/>
      </bottom>
      <diagonal/>
    </border>
    <border>
      <left style="medium">
        <color theme="0" tint="-0.249977111117893"/>
      </left>
      <right style="thin">
        <color theme="0" tint="-0.34998626667073579"/>
      </right>
      <top style="medium">
        <color theme="0" tint="-0.249977111117893"/>
      </top>
      <bottom style="medium">
        <color theme="0" tint="-0.249977111117893"/>
      </bottom>
      <diagonal/>
    </border>
    <border>
      <left style="thin">
        <color indexed="64"/>
      </left>
      <right style="thin">
        <color indexed="64"/>
      </right>
      <top style="thin">
        <color indexed="64"/>
      </top>
      <bottom style="thin">
        <color indexed="64"/>
      </bottom>
      <diagonal/>
    </border>
  </borders>
  <cellStyleXfs count="18">
    <xf numFmtId="0" fontId="0" fillId="0" borderId="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6" fillId="0" borderId="0" applyNumberFormat="0" applyFill="0" applyBorder="0" applyAlignment="0" applyProtection="0"/>
    <xf numFmtId="0" fontId="28" fillId="0" borderId="0"/>
    <xf numFmtId="0" fontId="28" fillId="0" borderId="0"/>
    <xf numFmtId="43" fontId="28" fillId="0" borderId="0" applyFont="0" applyFill="0" applyBorder="0" applyAlignment="0" applyProtection="0"/>
    <xf numFmtId="0" fontId="28" fillId="0" borderId="0"/>
    <xf numFmtId="172" fontId="28" fillId="0" borderId="0"/>
    <xf numFmtId="172" fontId="1" fillId="0" borderId="0"/>
    <xf numFmtId="173" fontId="1" fillId="0" borderId="0"/>
    <xf numFmtId="43" fontId="1" fillId="0" borderId="0" applyFont="0" applyFill="0" applyBorder="0" applyAlignment="0" applyProtection="0"/>
    <xf numFmtId="0" fontId="42" fillId="16" borderId="38" applyNumberFormat="0">
      <alignment vertical="center" wrapText="1"/>
    </xf>
    <xf numFmtId="0" fontId="43" fillId="17" borderId="39" applyNumberFormat="0" applyAlignment="0"/>
    <xf numFmtId="43" fontId="1" fillId="0" borderId="0" applyFont="0" applyFill="0" applyBorder="0" applyAlignment="0" applyProtection="0"/>
    <xf numFmtId="0" fontId="3" fillId="18" borderId="18">
      <alignment vertical="center"/>
    </xf>
  </cellStyleXfs>
  <cellXfs count="253">
    <xf numFmtId="0" fontId="0" fillId="0" borderId="0" xfId="0"/>
    <xf numFmtId="0" fontId="3" fillId="2" borderId="0" xfId="2" applyFont="1" applyFill="1" applyAlignment="1" applyProtection="1">
      <alignment vertical="center"/>
      <protection locked="0"/>
    </xf>
    <xf numFmtId="0" fontId="4" fillId="3" borderId="0" xfId="0" applyFont="1" applyFill="1" applyAlignment="1">
      <alignment vertical="top"/>
    </xf>
    <xf numFmtId="0" fontId="4" fillId="3" borderId="0" xfId="0" applyFont="1" applyFill="1"/>
    <xf numFmtId="0" fontId="5" fillId="2" borderId="1" xfId="3" applyFont="1" applyFill="1" applyBorder="1" applyAlignment="1" applyProtection="1">
      <alignment vertical="center"/>
      <protection locked="0"/>
    </xf>
    <xf numFmtId="0" fontId="5" fillId="2" borderId="1" xfId="3" applyFont="1" applyFill="1" applyBorder="1" applyAlignment="1" applyProtection="1">
      <alignment vertical="top"/>
      <protection locked="0"/>
    </xf>
    <xf numFmtId="0" fontId="4" fillId="4" borderId="3" xfId="0" applyFont="1" applyFill="1" applyBorder="1"/>
    <xf numFmtId="0" fontId="4" fillId="4" borderId="3" xfId="0" applyFont="1" applyFill="1" applyBorder="1" applyAlignment="1">
      <alignment vertical="top"/>
    </xf>
    <xf numFmtId="0" fontId="4" fillId="4" borderId="4" xfId="0" applyFont="1" applyFill="1" applyBorder="1"/>
    <xf numFmtId="0" fontId="4" fillId="4" borderId="0" xfId="0" applyFont="1" applyFill="1"/>
    <xf numFmtId="0" fontId="6" fillId="4" borderId="0" xfId="0" applyFont="1" applyFill="1" applyAlignment="1">
      <alignment horizontal="right"/>
    </xf>
    <xf numFmtId="0" fontId="4" fillId="4" borderId="6" xfId="0" applyFont="1" applyFill="1" applyBorder="1"/>
    <xf numFmtId="0" fontId="4" fillId="4" borderId="0" xfId="0" applyFont="1" applyFill="1" applyAlignment="1">
      <alignment vertical="top" wrapText="1"/>
    </xf>
    <xf numFmtId="0" fontId="4" fillId="4" borderId="6" xfId="0" applyFont="1" applyFill="1" applyBorder="1" applyAlignment="1">
      <alignment vertical="top" wrapText="1"/>
    </xf>
    <xf numFmtId="0" fontId="4" fillId="4" borderId="0" xfId="0" applyFont="1" applyFill="1" applyAlignment="1">
      <alignment vertical="top"/>
    </xf>
    <xf numFmtId="0" fontId="6" fillId="4" borderId="6" xfId="0" applyFont="1" applyFill="1" applyBorder="1" applyAlignment="1">
      <alignment horizontal="right" vertical="top"/>
    </xf>
    <xf numFmtId="0" fontId="4" fillId="4" borderId="6" xfId="0" applyFont="1" applyFill="1" applyBorder="1" applyAlignment="1">
      <alignment vertical="top"/>
    </xf>
    <xf numFmtId="0" fontId="4" fillId="3" borderId="9" xfId="0" applyFont="1" applyFill="1" applyBorder="1" applyAlignment="1">
      <alignment vertical="top"/>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5" xfId="0" applyFont="1" applyFill="1" applyBorder="1" applyAlignment="1">
      <alignment vertical="top"/>
    </xf>
    <xf numFmtId="0" fontId="4" fillId="3" borderId="0" xfId="0" applyFont="1" applyFill="1" applyAlignment="1">
      <alignment vertical="top" wrapText="1"/>
    </xf>
    <xf numFmtId="0" fontId="4" fillId="3" borderId="6" xfId="0" applyFont="1" applyFill="1" applyBorder="1" applyAlignment="1">
      <alignment vertical="top" wrapText="1"/>
    </xf>
    <xf numFmtId="0" fontId="6" fillId="3" borderId="0" xfId="0" applyFont="1" applyFill="1" applyAlignment="1">
      <alignment vertical="top"/>
    </xf>
    <xf numFmtId="0" fontId="6" fillId="4" borderId="0" xfId="0" applyFont="1" applyFill="1" applyAlignment="1">
      <alignment horizontal="right" vertical="top" wrapText="1"/>
    </xf>
    <xf numFmtId="0" fontId="6" fillId="4" borderId="6" xfId="0" applyFont="1" applyFill="1" applyBorder="1" applyAlignment="1">
      <alignment horizontal="right" vertical="top" wrapText="1"/>
    </xf>
    <xf numFmtId="0" fontId="4" fillId="3" borderId="5" xfId="0" applyFont="1" applyFill="1" applyBorder="1" applyAlignment="1">
      <alignment vertical="top" wrapText="1"/>
    </xf>
    <xf numFmtId="0" fontId="7" fillId="5" borderId="12" xfId="0" applyFont="1" applyFill="1" applyBorder="1"/>
    <xf numFmtId="0" fontId="8" fillId="6" borderId="0" xfId="0" applyFont="1" applyFill="1" applyAlignment="1">
      <alignment vertical="center"/>
    </xf>
    <xf numFmtId="0" fontId="8" fillId="3" borderId="0" xfId="0" applyFont="1" applyFill="1" applyAlignment="1">
      <alignment vertical="center" wrapText="1"/>
    </xf>
    <xf numFmtId="164" fontId="8" fillId="3" borderId="0" xfId="0" applyNumberFormat="1" applyFont="1" applyFill="1" applyAlignment="1">
      <alignment vertical="center" wrapText="1"/>
    </xf>
    <xf numFmtId="0" fontId="4" fillId="7" borderId="13" xfId="0" applyFont="1" applyFill="1" applyBorder="1" applyAlignment="1">
      <alignment horizontal="left"/>
    </xf>
    <xf numFmtId="165" fontId="4" fillId="7" borderId="13" xfId="0" applyNumberFormat="1" applyFont="1" applyFill="1" applyBorder="1"/>
    <xf numFmtId="0" fontId="9" fillId="5" borderId="14" xfId="0" applyFont="1" applyFill="1" applyBorder="1" applyAlignment="1">
      <alignment horizontal="left"/>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4" fillId="3" borderId="6" xfId="0" applyFont="1" applyFill="1" applyBorder="1" applyAlignment="1">
      <alignment vertical="top"/>
    </xf>
    <xf numFmtId="0" fontId="10" fillId="9" borderId="18" xfId="0" applyFont="1" applyFill="1" applyBorder="1" applyAlignment="1">
      <alignment horizontal="left" vertical="center"/>
    </xf>
    <xf numFmtId="0" fontId="10" fillId="9" borderId="19"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2" fillId="6" borderId="18" xfId="0" applyFont="1" applyFill="1" applyBorder="1" applyAlignment="1">
      <alignment vertical="center" wrapText="1"/>
    </xf>
    <xf numFmtId="0" fontId="12" fillId="10" borderId="18" xfId="0" applyFont="1" applyFill="1" applyBorder="1" applyAlignment="1">
      <alignment vertical="center" wrapText="1"/>
    </xf>
    <xf numFmtId="0" fontId="12" fillId="4" borderId="18" xfId="0" applyFont="1" applyFill="1" applyBorder="1" applyAlignment="1">
      <alignment vertical="center" wrapText="1"/>
    </xf>
    <xf numFmtId="0" fontId="12" fillId="11" borderId="18" xfId="0" applyFont="1" applyFill="1" applyBorder="1" applyAlignment="1">
      <alignment vertical="center" wrapText="1"/>
    </xf>
    <xf numFmtId="0" fontId="8" fillId="6" borderId="0" xfId="0" applyFont="1" applyFill="1" applyAlignment="1">
      <alignment vertical="center" wrapText="1"/>
    </xf>
    <xf numFmtId="0" fontId="4" fillId="7" borderId="13" xfId="0" applyFont="1" applyFill="1" applyBorder="1" applyAlignment="1">
      <alignment horizontal="left" vertical="top"/>
    </xf>
    <xf numFmtId="165" fontId="4" fillId="7" borderId="13" xfId="0" applyNumberFormat="1" applyFont="1" applyFill="1" applyBorder="1" applyAlignment="1">
      <alignment horizontal="left" vertical="top"/>
    </xf>
    <xf numFmtId="0" fontId="9" fillId="5" borderId="14" xfId="0" applyFont="1" applyFill="1" applyBorder="1" applyAlignment="1">
      <alignment horizontal="left" vertical="top"/>
    </xf>
    <xf numFmtId="165" fontId="9" fillId="5" borderId="14" xfId="0" applyNumberFormat="1" applyFont="1" applyFill="1" applyBorder="1" applyAlignment="1">
      <alignment horizontal="left" vertical="top"/>
    </xf>
    <xf numFmtId="0" fontId="10" fillId="8" borderId="15" xfId="0" applyFont="1" applyFill="1" applyBorder="1" applyAlignment="1">
      <alignment vertical="center" wrapText="1"/>
    </xf>
    <xf numFmtId="0" fontId="10" fillId="8" borderId="18" xfId="0" applyFont="1" applyFill="1" applyBorder="1" applyAlignment="1">
      <alignment horizontal="center" vertical="top" wrapText="1"/>
    </xf>
    <xf numFmtId="0" fontId="14" fillId="2" borderId="1" xfId="3" applyFont="1" applyFill="1" applyBorder="1" applyAlignment="1" applyProtection="1">
      <alignment vertical="center"/>
      <protection locked="0"/>
    </xf>
    <xf numFmtId="0" fontId="15" fillId="3" borderId="0" xfId="0" applyFont="1" applyFill="1"/>
    <xf numFmtId="0" fontId="16" fillId="8" borderId="18" xfId="0" applyFont="1" applyFill="1" applyBorder="1" applyAlignment="1">
      <alignment vertical="center" wrapText="1"/>
    </xf>
    <xf numFmtId="0" fontId="16" fillId="8" borderId="18" xfId="0" applyFont="1" applyFill="1" applyBorder="1" applyAlignment="1">
      <alignment horizontal="center" vertical="center" wrapText="1"/>
    </xf>
    <xf numFmtId="0" fontId="8" fillId="6" borderId="18" xfId="0" applyFont="1" applyFill="1" applyBorder="1" applyAlignment="1">
      <alignment vertical="center" wrapText="1"/>
    </xf>
    <xf numFmtId="0" fontId="15" fillId="0" borderId="18" xfId="0" applyFont="1" applyBorder="1" applyAlignment="1">
      <alignment horizontal="center" vertical="center" wrapText="1"/>
    </xf>
    <xf numFmtId="0" fontId="15" fillId="0" borderId="18" xfId="0" applyFont="1" applyBorder="1" applyAlignment="1">
      <alignment vertical="center" wrapText="1"/>
    </xf>
    <xf numFmtId="9" fontId="8" fillId="12" borderId="18" xfId="1" applyFont="1" applyFill="1" applyBorder="1" applyAlignment="1">
      <alignment vertical="center"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4" fillId="3" borderId="5" xfId="0" applyFont="1" applyFill="1" applyBorder="1"/>
    <xf numFmtId="0" fontId="4" fillId="3" borderId="22" xfId="0" applyFont="1" applyFill="1" applyBorder="1"/>
    <xf numFmtId="0" fontId="4" fillId="3" borderId="23" xfId="0" applyFont="1" applyFill="1" applyBorder="1"/>
    <xf numFmtId="0" fontId="4" fillId="3" borderId="31" xfId="0" applyFont="1" applyFill="1" applyBorder="1"/>
    <xf numFmtId="0" fontId="4" fillId="3" borderId="32" xfId="0" applyFont="1" applyFill="1" applyBorder="1"/>
    <xf numFmtId="0" fontId="4" fillId="3" borderId="33" xfId="0" applyFont="1" applyFill="1" applyBorder="1"/>
    <xf numFmtId="0" fontId="4" fillId="4" borderId="32" xfId="0" applyFont="1" applyFill="1" applyBorder="1"/>
    <xf numFmtId="0" fontId="4" fillId="4" borderId="34" xfId="0" applyFont="1" applyFill="1" applyBorder="1"/>
    <xf numFmtId="3" fontId="12" fillId="10" borderId="18" xfId="0" applyNumberFormat="1" applyFont="1" applyFill="1" applyBorder="1" applyAlignment="1">
      <alignment vertical="center" wrapText="1"/>
    </xf>
    <xf numFmtId="166" fontId="4" fillId="3" borderId="0" xfId="4" applyNumberFormat="1" applyFont="1" applyFill="1" applyAlignment="1">
      <alignment vertical="top" wrapText="1"/>
    </xf>
    <xf numFmtId="166" fontId="4" fillId="3" borderId="0" xfId="0" applyNumberFormat="1" applyFont="1" applyFill="1" applyAlignment="1">
      <alignment vertical="top" wrapText="1"/>
    </xf>
    <xf numFmtId="166" fontId="8" fillId="12" borderId="18" xfId="4" applyNumberFormat="1" applyFont="1" applyFill="1" applyBorder="1" applyAlignment="1">
      <alignment horizontal="center" vertical="center" wrapText="1"/>
    </xf>
    <xf numFmtId="166" fontId="15" fillId="12" borderId="18" xfId="4" applyNumberFormat="1" applyFont="1" applyFill="1" applyBorder="1" applyAlignment="1">
      <alignment vertical="center" wrapText="1"/>
    </xf>
    <xf numFmtId="166" fontId="8" fillId="12" borderId="18" xfId="4" applyNumberFormat="1" applyFont="1" applyFill="1" applyBorder="1" applyAlignment="1">
      <alignment vertical="center" wrapText="1"/>
    </xf>
    <xf numFmtId="0" fontId="10" fillId="8" borderId="17" xfId="0" applyFont="1" applyFill="1" applyBorder="1" applyAlignment="1">
      <alignment vertical="center"/>
    </xf>
    <xf numFmtId="0" fontId="10" fillId="8" borderId="0" xfId="0" applyFont="1" applyFill="1" applyAlignment="1">
      <alignment horizontal="center" vertical="center" wrapText="1"/>
    </xf>
    <xf numFmtId="0" fontId="10" fillId="8" borderId="0" xfId="0" applyFont="1" applyFill="1" applyAlignment="1">
      <alignment vertical="center" wrapText="1"/>
    </xf>
    <xf numFmtId="3" fontId="19" fillId="3" borderId="0" xfId="0" applyNumberFormat="1" applyFont="1" applyFill="1" applyAlignment="1">
      <alignment horizontal="center" vertical="center" wrapText="1"/>
    </xf>
    <xf numFmtId="0" fontId="19" fillId="3" borderId="0" xfId="0" applyFont="1" applyFill="1" applyAlignment="1">
      <alignment horizontal="center" vertical="center" wrapText="1"/>
    </xf>
    <xf numFmtId="0" fontId="18" fillId="3" borderId="0" xfId="0" applyFont="1" applyFill="1" applyAlignment="1">
      <alignment horizontal="center" vertical="center" wrapText="1"/>
    </xf>
    <xf numFmtId="0" fontId="19" fillId="3" borderId="0" xfId="0" applyFont="1" applyFill="1" applyAlignment="1">
      <alignment horizontal="left" vertical="center" wrapText="1"/>
    </xf>
    <xf numFmtId="0" fontId="10" fillId="8" borderId="19" xfId="0" applyFont="1" applyFill="1" applyBorder="1" applyAlignment="1">
      <alignment horizontal="center" vertical="top" wrapText="1"/>
    </xf>
    <xf numFmtId="0" fontId="16" fillId="8" borderId="20" xfId="0" applyFont="1" applyFill="1" applyBorder="1" applyAlignment="1">
      <alignment vertical="center"/>
    </xf>
    <xf numFmtId="0" fontId="16" fillId="8" borderId="15" xfId="0" applyFont="1" applyFill="1" applyBorder="1" applyAlignment="1">
      <alignment vertical="center" wrapText="1"/>
    </xf>
    <xf numFmtId="0" fontId="16" fillId="8" borderId="21" xfId="0" applyFont="1" applyFill="1" applyBorder="1" applyAlignment="1">
      <alignment vertical="center" wrapText="1"/>
    </xf>
    <xf numFmtId="0" fontId="16" fillId="8" borderId="18" xfId="0" applyFont="1" applyFill="1" applyBorder="1" applyAlignment="1">
      <alignment vertical="center"/>
    </xf>
    <xf numFmtId="0" fontId="16" fillId="8" borderId="18" xfId="0" applyFont="1" applyFill="1" applyBorder="1" applyAlignment="1">
      <alignment horizontal="center" vertical="center"/>
    </xf>
    <xf numFmtId="0" fontId="16" fillId="8" borderId="18" xfId="0" applyFont="1" applyFill="1" applyBorder="1" applyAlignment="1">
      <alignment horizontal="center" vertical="top" wrapText="1"/>
    </xf>
    <xf numFmtId="0" fontId="16" fillId="9" borderId="19" xfId="0" applyFont="1" applyFill="1" applyBorder="1" applyAlignment="1">
      <alignment vertical="center" wrapText="1"/>
    </xf>
    <xf numFmtId="0" fontId="16" fillId="9" borderId="35" xfId="0" applyFont="1" applyFill="1" applyBorder="1" applyAlignment="1">
      <alignment vertical="center" wrapText="1"/>
    </xf>
    <xf numFmtId="0" fontId="16" fillId="9" borderId="36" xfId="0" applyFont="1" applyFill="1" applyBorder="1" applyAlignment="1">
      <alignment vertical="center" wrapText="1"/>
    </xf>
    <xf numFmtId="0" fontId="15" fillId="0" borderId="18" xfId="0" applyFont="1" applyBorder="1" applyAlignment="1">
      <alignment vertical="center"/>
    </xf>
    <xf numFmtId="167" fontId="8" fillId="10" borderId="18" xfId="4" applyNumberFormat="1" applyFont="1" applyFill="1" applyBorder="1" applyAlignment="1">
      <alignment vertical="center" wrapText="1"/>
    </xf>
    <xf numFmtId="0" fontId="28" fillId="4" borderId="18" xfId="6" quotePrefix="1" applyFill="1" applyBorder="1" applyAlignment="1">
      <alignment vertical="center"/>
    </xf>
    <xf numFmtId="0" fontId="8" fillId="14" borderId="18" xfId="0" applyFont="1" applyFill="1" applyBorder="1" applyAlignment="1">
      <alignment horizontal="left" vertical="top" wrapText="1"/>
    </xf>
    <xf numFmtId="0" fontId="28" fillId="0" borderId="18" xfId="0" applyFont="1" applyBorder="1" applyAlignment="1">
      <alignment vertical="center" wrapText="1"/>
    </xf>
    <xf numFmtId="43" fontId="8" fillId="10" borderId="18" xfId="4" applyFont="1" applyFill="1" applyBorder="1" applyAlignment="1">
      <alignment vertical="center" wrapText="1"/>
    </xf>
    <xf numFmtId="0" fontId="8" fillId="4" borderId="18" xfId="0" applyFont="1" applyFill="1" applyBorder="1" applyAlignment="1">
      <alignment horizontal="left" vertical="top" wrapText="1"/>
    </xf>
    <xf numFmtId="0" fontId="8" fillId="11" borderId="18" xfId="0" applyFont="1" applyFill="1" applyBorder="1" applyAlignment="1">
      <alignment horizontal="left" vertical="top" wrapText="1"/>
    </xf>
    <xf numFmtId="0" fontId="0" fillId="3" borderId="0" xfId="0" applyFill="1"/>
    <xf numFmtId="0" fontId="16" fillId="8" borderId="15" xfId="0" applyFont="1" applyFill="1" applyBorder="1" applyAlignment="1">
      <alignment vertical="center"/>
    </xf>
    <xf numFmtId="0" fontId="16" fillId="8" borderId="19" xfId="0" applyFont="1" applyFill="1" applyBorder="1" applyAlignment="1">
      <alignment vertical="top" wrapText="1"/>
    </xf>
    <xf numFmtId="0" fontId="16" fillId="8" borderId="35" xfId="0" applyFont="1" applyFill="1" applyBorder="1" applyAlignment="1">
      <alignment vertical="top" wrapText="1"/>
    </xf>
    <xf numFmtId="0" fontId="16" fillId="8" borderId="36" xfId="0" applyFont="1" applyFill="1" applyBorder="1" applyAlignment="1">
      <alignment vertical="top" wrapText="1"/>
    </xf>
    <xf numFmtId="0" fontId="28" fillId="4" borderId="18" xfId="6" quotePrefix="1" applyFill="1" applyBorder="1" applyAlignment="1">
      <alignment vertical="center" wrapText="1"/>
    </xf>
    <xf numFmtId="0" fontId="28" fillId="4" borderId="18" xfId="6" quotePrefix="1" applyFill="1" applyBorder="1" applyAlignment="1">
      <alignment horizontal="left" vertical="top" wrapText="1"/>
    </xf>
    <xf numFmtId="0" fontId="15" fillId="3" borderId="18" xfId="0" applyFont="1" applyFill="1" applyBorder="1" applyAlignment="1">
      <alignment vertical="center"/>
    </xf>
    <xf numFmtId="0" fontId="3" fillId="2" borderId="0" xfId="3" applyFont="1" applyFill="1" applyAlignment="1" applyProtection="1">
      <alignment vertical="center"/>
      <protection locked="0"/>
    </xf>
    <xf numFmtId="0" fontId="3" fillId="0" borderId="18" xfId="0" applyFont="1" applyBorder="1" applyAlignment="1">
      <alignment vertical="center"/>
    </xf>
    <xf numFmtId="0" fontId="3" fillId="10" borderId="18" xfId="0" applyFont="1" applyFill="1" applyBorder="1" applyAlignment="1">
      <alignment horizontal="right" vertical="center"/>
    </xf>
    <xf numFmtId="0" fontId="3" fillId="4" borderId="18" xfId="6" applyFont="1" applyFill="1" applyBorder="1" applyAlignment="1">
      <alignment vertical="center"/>
    </xf>
    <xf numFmtId="9" fontId="3" fillId="10" borderId="18" xfId="1" applyFont="1" applyFill="1" applyBorder="1" applyAlignment="1">
      <alignment horizontal="right" vertical="center"/>
    </xf>
    <xf numFmtId="166" fontId="3" fillId="10" borderId="18" xfId="4" applyNumberFormat="1" applyFont="1" applyFill="1" applyBorder="1" applyAlignment="1">
      <alignment horizontal="right" vertical="center"/>
    </xf>
    <xf numFmtId="0" fontId="34" fillId="3" borderId="0" xfId="0" applyFont="1" applyFill="1"/>
    <xf numFmtId="0" fontId="34" fillId="3" borderId="0" xfId="0" applyFont="1" applyFill="1" applyAlignment="1">
      <alignment vertical="center"/>
    </xf>
    <xf numFmtId="166" fontId="4" fillId="7" borderId="13" xfId="0" applyNumberFormat="1" applyFont="1" applyFill="1" applyBorder="1"/>
    <xf numFmtId="166" fontId="9" fillId="5" borderId="14" xfId="0" applyNumberFormat="1" applyFont="1" applyFill="1" applyBorder="1"/>
    <xf numFmtId="166" fontId="15" fillId="12" borderId="18" xfId="0" applyNumberFormat="1" applyFont="1" applyFill="1" applyBorder="1" applyAlignment="1">
      <alignment vertical="center" wrapText="1"/>
    </xf>
    <xf numFmtId="166" fontId="8" fillId="12" borderId="18" xfId="0" applyNumberFormat="1" applyFont="1" applyFill="1" applyBorder="1" applyAlignment="1">
      <alignment horizontal="center" vertical="center" wrapText="1"/>
    </xf>
    <xf numFmtId="0" fontId="28" fillId="0" borderId="0" xfId="7"/>
    <xf numFmtId="0" fontId="6" fillId="3" borderId="1" xfId="7" applyFont="1" applyFill="1" applyBorder="1" applyAlignment="1" applyProtection="1">
      <alignment horizontal="left" vertical="center"/>
      <protection locked="0" hidden="1"/>
    </xf>
    <xf numFmtId="0" fontId="40" fillId="3" borderId="26" xfId="0" applyFont="1" applyFill="1" applyBorder="1" applyAlignment="1">
      <alignment vertical="top"/>
    </xf>
    <xf numFmtId="0" fontId="40" fillId="3" borderId="0" xfId="0" applyFont="1" applyFill="1" applyAlignment="1">
      <alignment vertical="top"/>
    </xf>
    <xf numFmtId="0" fontId="15" fillId="3" borderId="1" xfId="0" applyFont="1" applyFill="1" applyBorder="1" applyAlignment="1">
      <alignment horizontal="left" vertical="top"/>
    </xf>
    <xf numFmtId="0" fontId="0" fillId="3" borderId="0" xfId="0" applyFill="1" applyAlignment="1">
      <alignment wrapText="1"/>
    </xf>
    <xf numFmtId="9" fontId="8" fillId="10" borderId="18" xfId="1" applyFont="1" applyFill="1" applyBorder="1" applyAlignment="1">
      <alignment vertical="center" wrapText="1"/>
    </xf>
    <xf numFmtId="0" fontId="41" fillId="3" borderId="0" xfId="0" applyFont="1" applyFill="1" applyAlignment="1">
      <alignment wrapText="1"/>
    </xf>
    <xf numFmtId="0" fontId="15" fillId="3" borderId="1" xfId="0" applyFont="1" applyFill="1" applyBorder="1" applyAlignment="1">
      <alignment horizontal="left" vertical="top" wrapText="1"/>
    </xf>
    <xf numFmtId="0" fontId="41" fillId="3" borderId="0" xfId="0" applyFont="1" applyFill="1"/>
    <xf numFmtId="168" fontId="0" fillId="3" borderId="0" xfId="0" applyNumberFormat="1" applyFill="1"/>
    <xf numFmtId="169" fontId="0" fillId="3" borderId="0" xfId="0" applyNumberFormat="1" applyFill="1"/>
    <xf numFmtId="0" fontId="4" fillId="4" borderId="0" xfId="0" applyFont="1" applyFill="1" applyAlignment="1">
      <alignment vertical="center"/>
    </xf>
    <xf numFmtId="0" fontId="4" fillId="3" borderId="5" xfId="0" applyFont="1" applyFill="1" applyBorder="1" applyAlignment="1">
      <alignment vertical="center" wrapText="1"/>
    </xf>
    <xf numFmtId="0" fontId="12" fillId="12" borderId="18" xfId="0" applyFont="1" applyFill="1" applyBorder="1" applyAlignment="1">
      <alignment horizontal="left" vertical="center" wrapText="1"/>
    </xf>
    <xf numFmtId="0" fontId="4" fillId="3" borderId="6" xfId="0" applyFont="1" applyFill="1" applyBorder="1" applyAlignment="1">
      <alignment vertical="center" wrapText="1"/>
    </xf>
    <xf numFmtId="0" fontId="4" fillId="4" borderId="6" xfId="0" applyFont="1" applyFill="1" applyBorder="1" applyAlignment="1">
      <alignment vertical="center"/>
    </xf>
    <xf numFmtId="0" fontId="4" fillId="3" borderId="0" xfId="0" applyFont="1" applyFill="1" applyAlignment="1">
      <alignment vertical="center"/>
    </xf>
    <xf numFmtId="166" fontId="12" fillId="12" borderId="18" xfId="4" applyNumberFormat="1" applyFont="1" applyFill="1" applyBorder="1" applyAlignment="1">
      <alignment horizontal="left" vertical="center" wrapText="1"/>
    </xf>
    <xf numFmtId="0" fontId="4" fillId="3" borderId="5" xfId="0" applyFont="1" applyFill="1" applyBorder="1" applyAlignment="1">
      <alignment vertical="center"/>
    </xf>
    <xf numFmtId="0" fontId="12" fillId="6" borderId="18" xfId="0" applyFont="1" applyFill="1" applyBorder="1" applyAlignment="1">
      <alignment horizontal="left" vertical="center" wrapText="1"/>
    </xf>
    <xf numFmtId="0" fontId="4" fillId="15" borderId="18" xfId="0" applyFont="1" applyFill="1" applyBorder="1" applyAlignment="1">
      <alignment horizontal="left" vertical="center" wrapText="1"/>
    </xf>
    <xf numFmtId="0" fontId="4" fillId="3" borderId="18" xfId="0" applyFont="1" applyFill="1" applyBorder="1" applyAlignment="1">
      <alignment horizontal="left" vertical="center" wrapText="1"/>
    </xf>
    <xf numFmtId="166" fontId="12" fillId="10" borderId="18" xfId="4" applyNumberFormat="1" applyFont="1" applyFill="1" applyBorder="1" applyAlignment="1">
      <alignment horizontal="left" vertical="center" wrapText="1"/>
    </xf>
    <xf numFmtId="0" fontId="12" fillId="10" borderId="18" xfId="0" applyFont="1" applyFill="1" applyBorder="1" applyAlignment="1">
      <alignment horizontal="left" vertical="center" wrapText="1"/>
    </xf>
    <xf numFmtId="0" fontId="4" fillId="3" borderId="6" xfId="0" applyFont="1" applyFill="1" applyBorder="1" applyAlignment="1">
      <alignment vertical="center"/>
    </xf>
    <xf numFmtId="0" fontId="4" fillId="3" borderId="18" xfId="0" applyFont="1" applyFill="1" applyBorder="1" applyAlignment="1">
      <alignment horizontal="left" vertical="center"/>
    </xf>
    <xf numFmtId="170" fontId="4" fillId="3" borderId="0" xfId="0" applyNumberFormat="1" applyFont="1" applyFill="1" applyAlignment="1">
      <alignment vertical="top"/>
    </xf>
    <xf numFmtId="165" fontId="4" fillId="3" borderId="0" xfId="0" applyNumberFormat="1" applyFont="1" applyFill="1" applyAlignment="1">
      <alignment vertical="top" wrapText="1"/>
    </xf>
    <xf numFmtId="171" fontId="12" fillId="12" borderId="18" xfId="0" applyNumberFormat="1" applyFont="1" applyFill="1" applyBorder="1" applyAlignment="1">
      <alignment horizontal="right" vertical="center" wrapText="1"/>
    </xf>
    <xf numFmtId="169" fontId="12" fillId="12" borderId="18" xfId="0" applyNumberFormat="1" applyFont="1" applyFill="1" applyBorder="1" applyAlignment="1">
      <alignment horizontal="right" vertical="center" wrapText="1"/>
    </xf>
    <xf numFmtId="0" fontId="28" fillId="0" borderId="18" xfId="0" applyFont="1" applyBorder="1" applyAlignment="1">
      <alignment vertical="center"/>
    </xf>
    <xf numFmtId="0" fontId="28" fillId="4" borderId="18" xfId="6" applyFill="1" applyBorder="1" applyAlignment="1">
      <alignment vertical="center"/>
    </xf>
    <xf numFmtId="43" fontId="8" fillId="10" borderId="18" xfId="13" applyFont="1" applyFill="1" applyBorder="1" applyAlignment="1">
      <alignment vertical="center" wrapText="1"/>
    </xf>
    <xf numFmtId="0" fontId="8" fillId="10" borderId="18" xfId="0" applyFont="1" applyFill="1" applyBorder="1" applyAlignment="1">
      <alignment vertical="center"/>
    </xf>
    <xf numFmtId="0" fontId="30" fillId="0" borderId="37" xfId="5" applyFont="1" applyBorder="1" applyAlignment="1">
      <alignment vertical="center"/>
    </xf>
    <xf numFmtId="0" fontId="30" fillId="0" borderId="18" xfId="5" applyFont="1" applyBorder="1" applyAlignment="1">
      <alignment vertical="center"/>
    </xf>
    <xf numFmtId="167" fontId="8" fillId="10" borderId="18" xfId="13" applyNumberFormat="1" applyFont="1" applyFill="1" applyBorder="1" applyAlignment="1">
      <alignment vertical="center" wrapText="1"/>
    </xf>
    <xf numFmtId="0" fontId="28" fillId="4" borderId="18" xfId="6" quotePrefix="1" applyFill="1" applyBorder="1" applyAlignment="1">
      <alignment horizontal="left" vertical="top"/>
    </xf>
    <xf numFmtId="0" fontId="28" fillId="4" borderId="18" xfId="6" quotePrefix="1" applyFill="1" applyBorder="1" applyAlignment="1">
      <alignment vertical="top"/>
    </xf>
    <xf numFmtId="0" fontId="8" fillId="14" borderId="18" xfId="0" quotePrefix="1" applyFont="1" applyFill="1" applyBorder="1" applyAlignment="1">
      <alignment horizontal="left" vertical="top" wrapText="1"/>
    </xf>
    <xf numFmtId="0" fontId="28" fillId="3" borderId="18" xfId="0" applyFont="1" applyFill="1" applyBorder="1" applyAlignment="1">
      <alignment vertical="center" wrapText="1"/>
    </xf>
    <xf numFmtId="0" fontId="15" fillId="0" borderId="40" xfId="0" applyFont="1" applyBorder="1" applyAlignment="1">
      <alignment vertical="center"/>
    </xf>
    <xf numFmtId="0" fontId="12" fillId="6" borderId="0" xfId="0" applyFont="1" applyFill="1" applyAlignment="1">
      <alignment vertical="center" wrapText="1"/>
    </xf>
    <xf numFmtId="0" fontId="10" fillId="8" borderId="17" xfId="0" applyFont="1" applyFill="1" applyBorder="1" applyAlignment="1">
      <alignment vertical="center" wrapText="1"/>
    </xf>
    <xf numFmtId="0" fontId="3" fillId="18" borderId="18" xfId="17">
      <alignment vertical="center"/>
    </xf>
    <xf numFmtId="169" fontId="12" fillId="12" borderId="18" xfId="0" applyNumberFormat="1" applyFont="1" applyFill="1" applyBorder="1" applyAlignment="1">
      <alignment horizontal="right" vertical="top" wrapText="1"/>
    </xf>
    <xf numFmtId="169" fontId="44" fillId="12" borderId="18" xfId="0" applyNumberFormat="1" applyFont="1" applyFill="1" applyBorder="1" applyAlignment="1">
      <alignment horizontal="right" vertical="top" wrapText="1"/>
    </xf>
    <xf numFmtId="0" fontId="15" fillId="0" borderId="35" xfId="0" applyFont="1" applyBorder="1" applyAlignment="1">
      <alignment vertical="center"/>
    </xf>
    <xf numFmtId="43" fontId="8" fillId="10" borderId="35" xfId="4" applyFont="1" applyFill="1" applyBorder="1" applyAlignment="1">
      <alignment vertical="center" wrapText="1"/>
    </xf>
    <xf numFmtId="0" fontId="28" fillId="4" borderId="35" xfId="6" quotePrefix="1" applyFill="1" applyBorder="1" applyAlignment="1">
      <alignment vertical="center"/>
    </xf>
    <xf numFmtId="0" fontId="8" fillId="14" borderId="35" xfId="0" applyFont="1" applyFill="1" applyBorder="1" applyAlignment="1">
      <alignment horizontal="left" vertical="top" wrapText="1"/>
    </xf>
    <xf numFmtId="0" fontId="8" fillId="14" borderId="36" xfId="0" applyFont="1" applyFill="1" applyBorder="1" applyAlignment="1">
      <alignment horizontal="left" vertical="top" wrapText="1"/>
    </xf>
    <xf numFmtId="0" fontId="15" fillId="0" borderId="35" xfId="0" applyFont="1" applyBorder="1" applyAlignment="1">
      <alignment vertical="center" wrapText="1"/>
    </xf>
    <xf numFmtId="0" fontId="15" fillId="3" borderId="0" xfId="0" applyFont="1" applyFill="1" applyAlignment="1">
      <alignment wrapText="1"/>
    </xf>
    <xf numFmtId="0" fontId="15" fillId="0" borderId="19" xfId="0" applyFont="1" applyBorder="1" applyAlignment="1">
      <alignment vertical="center" wrapText="1"/>
    </xf>
    <xf numFmtId="0" fontId="28" fillId="0" borderId="35" xfId="0" applyFont="1" applyBorder="1" applyAlignment="1">
      <alignment vertical="center" wrapText="1"/>
    </xf>
    <xf numFmtId="0" fontId="3" fillId="10" borderId="18" xfId="0" applyFont="1" applyFill="1" applyBorder="1" applyAlignment="1">
      <alignment horizontal="right" vertical="center" wrapText="1"/>
    </xf>
    <xf numFmtId="43" fontId="4" fillId="3" borderId="0" xfId="0" applyNumberFormat="1" applyFont="1" applyFill="1" applyAlignment="1">
      <alignment vertical="top" wrapText="1"/>
    </xf>
    <xf numFmtId="175" fontId="8" fillId="10" borderId="18" xfId="1" applyNumberFormat="1" applyFont="1" applyFill="1" applyBorder="1" applyAlignment="1">
      <alignment vertical="center" wrapText="1"/>
    </xf>
    <xf numFmtId="165" fontId="8" fillId="10" borderId="18" xfId="4" applyNumberFormat="1" applyFont="1" applyFill="1" applyBorder="1" applyAlignment="1">
      <alignment vertical="center" wrapText="1"/>
    </xf>
    <xf numFmtId="0" fontId="28" fillId="0" borderId="41" xfId="7" applyBorder="1" applyAlignment="1">
      <alignment horizontal="center" vertical="center"/>
    </xf>
    <xf numFmtId="0" fontId="28" fillId="0" borderId="0" xfId="7" applyAlignment="1">
      <alignment vertical="center"/>
    </xf>
    <xf numFmtId="166" fontId="12" fillId="12" borderId="18" xfId="0" applyNumberFormat="1" applyFont="1" applyFill="1" applyBorder="1" applyAlignment="1">
      <alignment horizontal="left" vertical="center" wrapText="1"/>
    </xf>
    <xf numFmtId="165" fontId="12" fillId="10" borderId="18" xfId="0" applyNumberFormat="1" applyFont="1" applyFill="1" applyBorder="1" applyAlignment="1">
      <alignment horizontal="left" vertical="center" wrapText="1"/>
    </xf>
    <xf numFmtId="171" fontId="12" fillId="10" borderId="18" xfId="0" applyNumberFormat="1" applyFont="1" applyFill="1" applyBorder="1" applyAlignment="1">
      <alignment horizontal="right" vertical="center" wrapText="1"/>
    </xf>
    <xf numFmtId="174" fontId="12" fillId="10" borderId="18" xfId="0" applyNumberFormat="1" applyFont="1" applyFill="1" applyBorder="1" applyAlignment="1">
      <alignment horizontal="left" vertical="center" wrapText="1"/>
    </xf>
    <xf numFmtId="3" fontId="12" fillId="10" borderId="18" xfId="0" applyNumberFormat="1" applyFont="1" applyFill="1" applyBorder="1" applyAlignment="1">
      <alignment horizontal="right" vertical="center" wrapText="1"/>
    </xf>
    <xf numFmtId="3" fontId="12" fillId="10" borderId="18" xfId="0" applyNumberFormat="1" applyFont="1" applyFill="1" applyBorder="1" applyAlignment="1">
      <alignment horizontal="left" vertical="center" wrapText="1"/>
    </xf>
    <xf numFmtId="0" fontId="8" fillId="4" borderId="18" xfId="6" quotePrefix="1" applyFont="1" applyFill="1" applyBorder="1" applyAlignment="1">
      <alignment horizontal="left" vertical="top" wrapText="1"/>
    </xf>
    <xf numFmtId="0" fontId="10" fillId="9" borderId="19" xfId="0" applyFont="1" applyFill="1" applyBorder="1" applyAlignment="1">
      <alignment horizontal="right" vertical="center" wrapText="1"/>
    </xf>
    <xf numFmtId="169" fontId="10" fillId="9" borderId="18" xfId="0" applyNumberFormat="1" applyFont="1" applyFill="1" applyBorder="1" applyAlignment="1">
      <alignment horizontal="right" vertical="center" wrapText="1"/>
    </xf>
    <xf numFmtId="169" fontId="44" fillId="12" borderId="18" xfId="0" applyNumberFormat="1" applyFont="1" applyFill="1" applyBorder="1" applyAlignment="1">
      <alignment horizontal="right" vertical="center" wrapText="1"/>
    </xf>
    <xf numFmtId="0" fontId="4" fillId="7" borderId="14" xfId="0" applyFont="1" applyFill="1" applyBorder="1" applyAlignment="1">
      <alignment horizontal="left" vertical="top"/>
    </xf>
    <xf numFmtId="0" fontId="28" fillId="0" borderId="41" xfId="7" applyBorder="1" applyAlignment="1">
      <alignment horizontal="left" vertical="center" wrapText="1"/>
    </xf>
    <xf numFmtId="0" fontId="36" fillId="0" borderId="41" xfId="7" applyFont="1" applyBorder="1" applyAlignment="1">
      <alignment horizontal="center" vertical="center" wrapText="1"/>
    </xf>
    <xf numFmtId="0" fontId="37" fillId="0" borderId="41" xfId="7" applyFont="1" applyBorder="1" applyAlignment="1">
      <alignment horizontal="center" vertical="center" wrapText="1"/>
    </xf>
    <xf numFmtId="0" fontId="37" fillId="0" borderId="41" xfId="7" applyFont="1" applyBorder="1" applyAlignment="1">
      <alignment horizontal="left" vertical="center" wrapText="1"/>
    </xf>
    <xf numFmtId="0" fontId="19" fillId="3" borderId="2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0" xfId="0" applyFont="1" applyFill="1" applyBorder="1" applyAlignment="1">
      <alignment horizontal="center" vertical="center" wrapText="1"/>
    </xf>
    <xf numFmtId="9" fontId="19" fillId="3" borderId="29" xfId="0" applyNumberFormat="1" applyFont="1" applyFill="1" applyBorder="1" applyAlignment="1">
      <alignment horizontal="center" vertical="center" wrapText="1"/>
    </xf>
    <xf numFmtId="0" fontId="19" fillId="13" borderId="26" xfId="0" applyFont="1" applyFill="1" applyBorder="1" applyAlignment="1">
      <alignment horizontal="left" vertical="center" wrapText="1"/>
    </xf>
    <xf numFmtId="0" fontId="19" fillId="13" borderId="0" xfId="0" applyFont="1" applyFill="1" applyAlignment="1">
      <alignment horizontal="left" vertical="center" wrapText="1"/>
    </xf>
    <xf numFmtId="0" fontId="19" fillId="13" borderId="27" xfId="0" applyFont="1" applyFill="1" applyBorder="1" applyAlignment="1">
      <alignment horizontal="left" vertical="center" wrapText="1"/>
    </xf>
    <xf numFmtId="3" fontId="19" fillId="3" borderId="29"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9" fillId="3" borderId="30" xfId="0" applyNumberFormat="1" applyFont="1" applyFill="1" applyBorder="1" applyAlignment="1">
      <alignment horizontal="center" vertical="center" wrapText="1"/>
    </xf>
    <xf numFmtId="0" fontId="18" fillId="13" borderId="24"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21" fillId="3" borderId="28" xfId="0" applyFont="1" applyFill="1" applyBorder="1" applyAlignment="1">
      <alignment horizontal="center" vertical="center"/>
    </xf>
    <xf numFmtId="0" fontId="10" fillId="8" borderId="20" xfId="0" applyFont="1" applyFill="1" applyBorder="1" applyAlignment="1">
      <alignment horizontal="center" vertical="top" wrapText="1"/>
    </xf>
    <xf numFmtId="0" fontId="10" fillId="8" borderId="15" xfId="0" applyFont="1" applyFill="1" applyBorder="1" applyAlignment="1">
      <alignment horizontal="center" vertical="top" wrapText="1"/>
    </xf>
    <xf numFmtId="0" fontId="10" fillId="8" borderId="21" xfId="0" applyFont="1" applyFill="1" applyBorder="1" applyAlignment="1">
      <alignment horizontal="center" vertical="top" wrapText="1"/>
    </xf>
    <xf numFmtId="0" fontId="6" fillId="4" borderId="0" xfId="0" applyFont="1" applyFill="1" applyAlignment="1">
      <alignment horizontal="right" vertical="top" wrapText="1"/>
    </xf>
    <xf numFmtId="0" fontId="6" fillId="4" borderId="6" xfId="0" applyFont="1" applyFill="1" applyBorder="1" applyAlignment="1">
      <alignment horizontal="right" vertical="top" wrapText="1"/>
    </xf>
    <xf numFmtId="0" fontId="10" fillId="8" borderId="17" xfId="0" applyFont="1" applyFill="1" applyBorder="1" applyAlignment="1">
      <alignment horizontal="left" vertical="center" wrapText="1"/>
    </xf>
    <xf numFmtId="0" fontId="10" fillId="8" borderId="15" xfId="0" applyFont="1" applyFill="1" applyBorder="1" applyAlignment="1">
      <alignment horizontal="left"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0" xfId="0" applyFont="1" applyFill="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4" fillId="4" borderId="0" xfId="0" applyFont="1" applyFill="1" applyAlignment="1">
      <alignment horizontal="right" vertical="top" wrapText="1"/>
    </xf>
    <xf numFmtId="0" fontId="4" fillId="4" borderId="6" xfId="0" applyFont="1" applyFill="1" applyBorder="1" applyAlignment="1">
      <alignment horizontal="righ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8" xfId="0" applyFont="1" applyFill="1" applyBorder="1" applyAlignment="1">
      <alignment horizontal="left" vertical="top" wrapText="1"/>
    </xf>
    <xf numFmtId="0" fontId="10" fillId="8" borderId="1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6" fillId="8" borderId="19" xfId="0" applyFont="1" applyFill="1" applyBorder="1" applyAlignment="1">
      <alignment horizontal="center" vertical="top" wrapText="1"/>
    </xf>
    <xf numFmtId="0" fontId="16" fillId="8" borderId="35" xfId="0" applyFont="1" applyFill="1" applyBorder="1" applyAlignment="1">
      <alignment horizontal="center" vertical="top" wrapText="1"/>
    </xf>
    <xf numFmtId="0" fontId="16" fillId="8" borderId="36" xfId="0" applyFont="1" applyFill="1" applyBorder="1" applyAlignment="1">
      <alignment horizontal="center" vertical="top" wrapText="1"/>
    </xf>
    <xf numFmtId="0" fontId="5" fillId="3" borderId="1" xfId="7" applyFont="1" applyFill="1" applyBorder="1" applyAlignment="1" applyProtection="1">
      <alignment horizontal="left" vertical="center" wrapText="1"/>
      <protection locked="0" hidden="1"/>
    </xf>
    <xf numFmtId="0" fontId="4" fillId="3" borderId="24" xfId="7" applyFont="1" applyFill="1" applyBorder="1" applyAlignment="1" applyProtection="1">
      <alignment horizontal="left" vertical="center" wrapText="1"/>
      <protection locked="0" hidden="1"/>
    </xf>
    <xf numFmtId="0" fontId="4" fillId="3" borderId="10" xfId="7" applyFont="1" applyFill="1" applyBorder="1" applyAlignment="1" applyProtection="1">
      <alignment horizontal="left" vertical="center" wrapText="1"/>
      <protection locked="0" hidden="1"/>
    </xf>
    <xf numFmtId="0" fontId="4" fillId="3" borderId="25" xfId="7" applyFont="1" applyFill="1" applyBorder="1" applyAlignment="1" applyProtection="1">
      <alignment horizontal="left" vertical="center" wrapText="1"/>
      <protection locked="0" hidden="1"/>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0" xfId="0" applyFont="1" applyFill="1" applyBorder="1" applyAlignment="1">
      <alignment horizontal="left" vertical="top" wrapText="1"/>
    </xf>
    <xf numFmtId="0" fontId="35" fillId="0" borderId="41" xfId="7" applyFont="1" applyBorder="1" applyAlignment="1">
      <alignment horizontal="center" vertical="center" wrapText="1"/>
    </xf>
  </cellXfs>
  <cellStyles count="18">
    <cellStyle name="Comma" xfId="4" builtinId="3"/>
    <cellStyle name="Comma 2" xfId="16" xr:uid="{00000000-0005-0000-0000-000001000000}"/>
    <cellStyle name="Comma 3" xfId="13" xr:uid="{00000000-0005-0000-0000-000002000000}"/>
    <cellStyle name="Hyperlink" xfId="5" builtinId="8"/>
    <cellStyle name="N_Calc1" xfId="15" xr:uid="{00000000-0005-0000-0000-000004000000}"/>
    <cellStyle name="N_Table1_Header" xfId="14" xr:uid="{00000000-0005-0000-0000-000005000000}"/>
    <cellStyle name="NoData" xfId="17" xr:uid="{00000000-0005-0000-0000-000006000000}"/>
    <cellStyle name="Normal" xfId="0" builtinId="0"/>
    <cellStyle name="Normal 10 2" xfId="11" xr:uid="{00000000-0005-0000-0000-000008000000}"/>
    <cellStyle name="Normal 10 2 2" xfId="12" xr:uid="{00000000-0005-0000-0000-000009000000}"/>
    <cellStyle name="Normal 2" xfId="7" xr:uid="{00000000-0005-0000-0000-00000A000000}"/>
    <cellStyle name="Normal 2 11" xfId="9" xr:uid="{00000000-0005-0000-0000-00000B000000}"/>
    <cellStyle name="Normal 2 2 4" xfId="10" xr:uid="{00000000-0005-0000-0000-00000C000000}"/>
    <cellStyle name="Normal_Book3" xfId="6" xr:uid="{00000000-0005-0000-0000-00000D000000}"/>
    <cellStyle name="Normal_Emissions Barra do Riacho" xfId="3" xr:uid="{00000000-0005-0000-0000-00000E000000}"/>
    <cellStyle name="Normal_Guaíba Data Input Oct 4 2004" xfId="2" xr:uid="{00000000-0005-0000-0000-00000F000000}"/>
    <cellStyle name="Percent" xfId="1" builtinId="5"/>
    <cellStyle name="Separador de milhares 2"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785326</xdr:colOff>
      <xdr:row>2</xdr:row>
      <xdr:rowOff>85532</xdr:rowOff>
    </xdr:from>
    <xdr:ext cx="11515530" cy="1003041"/>
    <xdr:pic>
      <xdr:nvPicPr>
        <xdr:cNvPr id="2" name="Picture 1">
          <a:extLst>
            <a:ext uri="{FF2B5EF4-FFF2-40B4-BE49-F238E27FC236}">
              <a16:creationId xmlns:a16="http://schemas.microsoft.com/office/drawing/2014/main" id="{588C0485-646D-476A-8B9C-7CA2D6D80B41}"/>
            </a:ext>
          </a:extLst>
        </xdr:cNvPr>
        <xdr:cNvPicPr>
          <a:picLocks noChangeAspect="1"/>
        </xdr:cNvPicPr>
      </xdr:nvPicPr>
      <xdr:blipFill>
        <a:blip xmlns:r="http://schemas.openxmlformats.org/officeDocument/2006/relationships" r:embed="rId1"/>
        <a:stretch>
          <a:fillRect/>
        </a:stretch>
      </xdr:blipFill>
      <xdr:spPr>
        <a:xfrm>
          <a:off x="1999083" y="444761"/>
          <a:ext cx="11515530" cy="1003041"/>
        </a:xfrm>
        <a:prstGeom prst="rect">
          <a:avLst/>
        </a:prstGeom>
      </xdr:spPr>
    </xdr:pic>
    <xdr:clientData/>
  </xdr:oneCellAnchor>
  <xdr:twoCellAnchor>
    <xdr:from>
      <xdr:col>45</xdr:col>
      <xdr:colOff>474306</xdr:colOff>
      <xdr:row>10</xdr:row>
      <xdr:rowOff>85531</xdr:rowOff>
    </xdr:from>
    <xdr:to>
      <xdr:col>46</xdr:col>
      <xdr:colOff>121163</xdr:colOff>
      <xdr:row>11</xdr:row>
      <xdr:rowOff>183367</xdr:rowOff>
    </xdr:to>
    <xdr:sp macro="" textlink="">
      <xdr:nvSpPr>
        <xdr:cNvPr id="3" name="Oval 2">
          <a:extLst>
            <a:ext uri="{FF2B5EF4-FFF2-40B4-BE49-F238E27FC236}">
              <a16:creationId xmlns:a16="http://schemas.microsoft.com/office/drawing/2014/main" id="{B7BCA1AB-9099-403C-BFCD-6DB4B9A125E5}"/>
            </a:ext>
          </a:extLst>
        </xdr:cNvPr>
        <xdr:cNvSpPr/>
      </xdr:nvSpPr>
      <xdr:spPr>
        <a:xfrm>
          <a:off x="20738063" y="1892560"/>
          <a:ext cx="305443" cy="27200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1</a:t>
          </a:r>
        </a:p>
      </xdr:txBody>
    </xdr:sp>
    <xdr:clientData/>
  </xdr:twoCellAnchor>
  <xdr:twoCellAnchor>
    <xdr:from>
      <xdr:col>45</xdr:col>
      <xdr:colOff>440093</xdr:colOff>
      <xdr:row>21</xdr:row>
      <xdr:rowOff>152403</xdr:rowOff>
    </xdr:from>
    <xdr:to>
      <xdr:col>46</xdr:col>
      <xdr:colOff>86950</xdr:colOff>
      <xdr:row>23</xdr:row>
      <xdr:rowOff>63628</xdr:rowOff>
    </xdr:to>
    <xdr:sp macro="" textlink="">
      <xdr:nvSpPr>
        <xdr:cNvPr id="4" name="Oval 3">
          <a:extLst>
            <a:ext uri="{FF2B5EF4-FFF2-40B4-BE49-F238E27FC236}">
              <a16:creationId xmlns:a16="http://schemas.microsoft.com/office/drawing/2014/main" id="{542A01C3-6E6F-4C30-9B5D-4FBA67B7D96F}"/>
            </a:ext>
          </a:extLst>
        </xdr:cNvPr>
        <xdr:cNvSpPr/>
      </xdr:nvSpPr>
      <xdr:spPr>
        <a:xfrm>
          <a:off x="20703850" y="3935189"/>
          <a:ext cx="305443" cy="297668"/>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2</a:t>
          </a:r>
        </a:p>
      </xdr:txBody>
    </xdr:sp>
    <xdr:clientData/>
  </xdr:twoCellAnchor>
  <xdr:twoCellAnchor>
    <xdr:from>
      <xdr:col>45</xdr:col>
      <xdr:colOff>444759</xdr:colOff>
      <xdr:row>24</xdr:row>
      <xdr:rowOff>157065</xdr:rowOff>
    </xdr:from>
    <xdr:to>
      <xdr:col>46</xdr:col>
      <xdr:colOff>91616</xdr:colOff>
      <xdr:row>26</xdr:row>
      <xdr:rowOff>52739</xdr:rowOff>
    </xdr:to>
    <xdr:sp macro="" textlink="">
      <xdr:nvSpPr>
        <xdr:cNvPr id="5" name="Oval 4">
          <a:extLst>
            <a:ext uri="{FF2B5EF4-FFF2-40B4-BE49-F238E27FC236}">
              <a16:creationId xmlns:a16="http://schemas.microsoft.com/office/drawing/2014/main" id="{15B5A9C2-C1A9-4487-B54E-7403AB0B05B3}"/>
            </a:ext>
          </a:extLst>
        </xdr:cNvPr>
        <xdr:cNvSpPr/>
      </xdr:nvSpPr>
      <xdr:spPr>
        <a:xfrm>
          <a:off x="20708516" y="4511351"/>
          <a:ext cx="305443" cy="254902"/>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3</a:t>
          </a:r>
        </a:p>
      </xdr:txBody>
    </xdr:sp>
    <xdr:clientData/>
  </xdr:twoCellAnchor>
  <xdr:twoCellAnchor>
    <xdr:from>
      <xdr:col>45</xdr:col>
      <xdr:colOff>452533</xdr:colOff>
      <xdr:row>27</xdr:row>
      <xdr:rowOff>133741</xdr:rowOff>
    </xdr:from>
    <xdr:to>
      <xdr:col>46</xdr:col>
      <xdr:colOff>99390</xdr:colOff>
      <xdr:row>29</xdr:row>
      <xdr:rowOff>29415</xdr:rowOff>
    </xdr:to>
    <xdr:sp macro="" textlink="">
      <xdr:nvSpPr>
        <xdr:cNvPr id="6" name="Oval 5">
          <a:extLst>
            <a:ext uri="{FF2B5EF4-FFF2-40B4-BE49-F238E27FC236}">
              <a16:creationId xmlns:a16="http://schemas.microsoft.com/office/drawing/2014/main" id="{F27F6530-30F6-4862-A276-FBACFD49D12E}"/>
            </a:ext>
          </a:extLst>
        </xdr:cNvPr>
        <xdr:cNvSpPr/>
      </xdr:nvSpPr>
      <xdr:spPr>
        <a:xfrm>
          <a:off x="20716290" y="5026870"/>
          <a:ext cx="305443" cy="254902"/>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4</a:t>
          </a:r>
        </a:p>
      </xdr:txBody>
    </xdr:sp>
    <xdr:clientData/>
  </xdr:twoCellAnchor>
  <xdr:twoCellAnchor>
    <xdr:from>
      <xdr:col>45</xdr:col>
      <xdr:colOff>488300</xdr:colOff>
      <xdr:row>138</xdr:row>
      <xdr:rowOff>122855</xdr:rowOff>
    </xdr:from>
    <xdr:to>
      <xdr:col>46</xdr:col>
      <xdr:colOff>135157</xdr:colOff>
      <xdr:row>140</xdr:row>
      <xdr:rowOff>65183</xdr:rowOff>
    </xdr:to>
    <xdr:sp macro="" textlink="">
      <xdr:nvSpPr>
        <xdr:cNvPr id="7" name="Oval 6">
          <a:extLst>
            <a:ext uri="{FF2B5EF4-FFF2-40B4-BE49-F238E27FC236}">
              <a16:creationId xmlns:a16="http://schemas.microsoft.com/office/drawing/2014/main" id="{B972C628-8FE0-49EF-8843-5A2E54492346}"/>
            </a:ext>
          </a:extLst>
        </xdr:cNvPr>
        <xdr:cNvSpPr/>
      </xdr:nvSpPr>
      <xdr:spPr>
        <a:xfrm>
          <a:off x="20752057" y="23554355"/>
          <a:ext cx="305443" cy="301557"/>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6</a:t>
          </a:r>
        </a:p>
      </xdr:txBody>
    </xdr:sp>
    <xdr:clientData/>
  </xdr:twoCellAnchor>
  <xdr:twoCellAnchor>
    <xdr:from>
      <xdr:col>45</xdr:col>
      <xdr:colOff>460309</xdr:colOff>
      <xdr:row>30</xdr:row>
      <xdr:rowOff>118190</xdr:rowOff>
    </xdr:from>
    <xdr:to>
      <xdr:col>46</xdr:col>
      <xdr:colOff>107166</xdr:colOff>
      <xdr:row>31</xdr:row>
      <xdr:rowOff>202082</xdr:rowOff>
    </xdr:to>
    <xdr:sp macro="" textlink="">
      <xdr:nvSpPr>
        <xdr:cNvPr id="8" name="Oval 7">
          <a:extLst>
            <a:ext uri="{FF2B5EF4-FFF2-40B4-BE49-F238E27FC236}">
              <a16:creationId xmlns:a16="http://schemas.microsoft.com/office/drawing/2014/main" id="{27895CB8-B2B2-4561-9057-322E62BB7D81}"/>
            </a:ext>
          </a:extLst>
        </xdr:cNvPr>
        <xdr:cNvSpPr/>
      </xdr:nvSpPr>
      <xdr:spPr>
        <a:xfrm>
          <a:off x="32886132" y="5574655"/>
          <a:ext cx="299999" cy="288000"/>
        </a:xfrm>
        <a:prstGeom prst="ellipse">
          <a:avLst/>
        </a:prstGeom>
        <a:solidFill>
          <a:schemeClr val="accent5"/>
        </a:solidFill>
        <a:ln w="12700" cmpd="sng">
          <a:noFill/>
        </a:ln>
        <a:effectLst/>
      </xdr:spPr>
      <xdr:style>
        <a:lnRef idx="2">
          <a:schemeClr val="accent2"/>
        </a:lnRef>
        <a:fillRef idx="1">
          <a:schemeClr val="lt1"/>
        </a:fillRef>
        <a:effectRef idx="0">
          <a:schemeClr val="accent2"/>
        </a:effectRef>
        <a:fontRef idx="minor">
          <a:schemeClr val="dk1"/>
        </a:fontRef>
      </xdr:style>
      <xdr:txBody>
        <a:bodyPr rot="0" spcFirstLastPara="0" vert="horz" wrap="square" lIns="76200" tIns="38100" rIns="76200" bIns="3810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167" b="1">
              <a:solidFill>
                <a:schemeClr val="bg1"/>
              </a:solidFil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14</xdr:col>
      <xdr:colOff>600074</xdr:colOff>
      <xdr:row>31</xdr:row>
      <xdr:rowOff>123824</xdr:rowOff>
    </xdr:to>
    <xdr:sp macro="" textlink="">
      <xdr:nvSpPr>
        <xdr:cNvPr id="7" name="Rectangle 6">
          <a:extLst>
            <a:ext uri="{FF2B5EF4-FFF2-40B4-BE49-F238E27FC236}">
              <a16:creationId xmlns:a16="http://schemas.microsoft.com/office/drawing/2014/main" id="{6BFEB73B-2BA0-AFEC-6311-DAC382475587}"/>
            </a:ext>
          </a:extLst>
        </xdr:cNvPr>
        <xdr:cNvSpPr/>
      </xdr:nvSpPr>
      <xdr:spPr>
        <a:xfrm>
          <a:off x="609600" y="1333500"/>
          <a:ext cx="8524874" cy="46958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190500</xdr:colOff>
      <xdr:row>12</xdr:row>
      <xdr:rowOff>161926</xdr:rowOff>
    </xdr:from>
    <xdr:to>
      <xdr:col>11</xdr:col>
      <xdr:colOff>247650</xdr:colOff>
      <xdr:row>22</xdr:row>
      <xdr:rowOff>47626</xdr:rowOff>
    </xdr:to>
    <xdr:sp macro="" textlink="">
      <xdr:nvSpPr>
        <xdr:cNvPr id="11" name="Rectangle: Rounded Corners 10">
          <a:extLst>
            <a:ext uri="{FF2B5EF4-FFF2-40B4-BE49-F238E27FC236}">
              <a16:creationId xmlns:a16="http://schemas.microsoft.com/office/drawing/2014/main" id="{2F88D65A-7255-BEB4-583D-5558411AB6E5}"/>
            </a:ext>
          </a:extLst>
        </xdr:cNvPr>
        <xdr:cNvSpPr/>
      </xdr:nvSpPr>
      <xdr:spPr>
        <a:xfrm>
          <a:off x="4457700" y="2447926"/>
          <a:ext cx="2495550" cy="1790700"/>
        </a:xfrm>
        <a:prstGeom prst="roundRect">
          <a:avLst/>
        </a:prstGeom>
        <a:noFill/>
        <a:ln>
          <a:solidFill>
            <a:schemeClr val="accent2"/>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123825</xdr:colOff>
      <xdr:row>16</xdr:row>
      <xdr:rowOff>9525</xdr:rowOff>
    </xdr:from>
    <xdr:to>
      <xdr:col>9</xdr:col>
      <xdr:colOff>538162</xdr:colOff>
      <xdr:row>18</xdr:row>
      <xdr:rowOff>142875</xdr:rowOff>
    </xdr:to>
    <xdr:sp macro="" textlink="">
      <xdr:nvSpPr>
        <xdr:cNvPr id="26" name="Rectangle: Rounded Corners 25">
          <a:extLst>
            <a:ext uri="{FF2B5EF4-FFF2-40B4-BE49-F238E27FC236}">
              <a16:creationId xmlns:a16="http://schemas.microsoft.com/office/drawing/2014/main" id="{7B6B5C30-4427-74BC-7B3C-C1C451A049EF}"/>
            </a:ext>
          </a:extLst>
        </xdr:cNvPr>
        <xdr:cNvSpPr/>
      </xdr:nvSpPr>
      <xdr:spPr>
        <a:xfrm>
          <a:off x="5000625" y="3057525"/>
          <a:ext cx="1023937" cy="5143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GB" sz="1200"/>
            <a:t>Electrolyser</a:t>
          </a:r>
        </a:p>
      </xdr:txBody>
    </xdr:sp>
    <xdr:clientData/>
  </xdr:twoCellAnchor>
  <xdr:twoCellAnchor>
    <xdr:from>
      <xdr:col>9</xdr:col>
      <xdr:colOff>538162</xdr:colOff>
      <xdr:row>17</xdr:row>
      <xdr:rowOff>76200</xdr:rowOff>
    </xdr:from>
    <xdr:to>
      <xdr:col>10</xdr:col>
      <xdr:colOff>604837</xdr:colOff>
      <xdr:row>17</xdr:row>
      <xdr:rowOff>80962</xdr:rowOff>
    </xdr:to>
    <xdr:cxnSp macro="">
      <xdr:nvCxnSpPr>
        <xdr:cNvPr id="27" name="Straight Arrow Connector 26">
          <a:extLst>
            <a:ext uri="{FF2B5EF4-FFF2-40B4-BE49-F238E27FC236}">
              <a16:creationId xmlns:a16="http://schemas.microsoft.com/office/drawing/2014/main" id="{E20278E8-59DE-897C-95DF-215CC6084BB9}"/>
            </a:ext>
          </a:extLst>
        </xdr:cNvPr>
        <xdr:cNvCxnSpPr>
          <a:cxnSpLocks/>
          <a:stCxn id="26" idx="3"/>
        </xdr:cNvCxnSpPr>
      </xdr:nvCxnSpPr>
      <xdr:spPr>
        <a:xfrm>
          <a:off x="6024562" y="3314700"/>
          <a:ext cx="676275" cy="47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581025</xdr:colOff>
      <xdr:row>16</xdr:row>
      <xdr:rowOff>133350</xdr:rowOff>
    </xdr:from>
    <xdr:to>
      <xdr:col>11</xdr:col>
      <xdr:colOff>270155</xdr:colOff>
      <xdr:row>18</xdr:row>
      <xdr:rowOff>81563</xdr:rowOff>
    </xdr:to>
    <xdr:pic>
      <xdr:nvPicPr>
        <xdr:cNvPr id="28" name="Picture 27">
          <a:extLst>
            <a:ext uri="{FF2B5EF4-FFF2-40B4-BE49-F238E27FC236}">
              <a16:creationId xmlns:a16="http://schemas.microsoft.com/office/drawing/2014/main" id="{1DF09896-55A5-77CB-F8D2-C00E57CF0E5E}"/>
            </a:ext>
          </a:extLst>
        </xdr:cNvPr>
        <xdr:cNvPicPr>
          <a:picLocks noChangeAspect="1"/>
        </xdr:cNvPicPr>
      </xdr:nvPicPr>
      <xdr:blipFill>
        <a:blip xmlns:r="http://schemas.openxmlformats.org/officeDocument/2006/relationships" r:embed="rId1"/>
        <a:stretch>
          <a:fillRect/>
        </a:stretch>
      </xdr:blipFill>
      <xdr:spPr>
        <a:xfrm>
          <a:off x="6677025" y="3181350"/>
          <a:ext cx="298730" cy="329213"/>
        </a:xfrm>
        <a:prstGeom prst="rect">
          <a:avLst/>
        </a:prstGeom>
      </xdr:spPr>
    </xdr:pic>
    <xdr:clientData/>
  </xdr:twoCellAnchor>
  <xdr:twoCellAnchor>
    <xdr:from>
      <xdr:col>3</xdr:col>
      <xdr:colOff>80962</xdr:colOff>
      <xdr:row>14</xdr:row>
      <xdr:rowOff>70124</xdr:rowOff>
    </xdr:from>
    <xdr:to>
      <xdr:col>4</xdr:col>
      <xdr:colOff>500062</xdr:colOff>
      <xdr:row>20</xdr:row>
      <xdr:rowOff>187049</xdr:rowOff>
    </xdr:to>
    <xdr:grpSp>
      <xdr:nvGrpSpPr>
        <xdr:cNvPr id="31" name="Group 30">
          <a:extLst>
            <a:ext uri="{FF2B5EF4-FFF2-40B4-BE49-F238E27FC236}">
              <a16:creationId xmlns:a16="http://schemas.microsoft.com/office/drawing/2014/main" id="{512935AB-0B61-BA42-DAB6-A4A701CFBADA}"/>
            </a:ext>
          </a:extLst>
        </xdr:cNvPr>
        <xdr:cNvGrpSpPr/>
      </xdr:nvGrpSpPr>
      <xdr:grpSpPr>
        <a:xfrm>
          <a:off x="1909762" y="2737124"/>
          <a:ext cx="1028700" cy="1259925"/>
          <a:chOff x="1724025" y="14043300"/>
          <a:chExt cx="1028700" cy="1259925"/>
        </a:xfrm>
      </xdr:grpSpPr>
      <xdr:sp macro="" textlink="">
        <xdr:nvSpPr>
          <xdr:cNvPr id="38" name="Rectangle: Rounded Corners 37">
            <a:extLst>
              <a:ext uri="{FF2B5EF4-FFF2-40B4-BE49-F238E27FC236}">
                <a16:creationId xmlns:a16="http://schemas.microsoft.com/office/drawing/2014/main" id="{BD38FEF0-C5A3-042D-6A4C-DE9859708AA2}"/>
              </a:ext>
            </a:extLst>
          </xdr:cNvPr>
          <xdr:cNvSpPr/>
        </xdr:nvSpPr>
        <xdr:spPr>
          <a:xfrm>
            <a:off x="1724025" y="14043300"/>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Water</a:t>
            </a:r>
          </a:p>
        </xdr:txBody>
      </xdr:sp>
      <xdr:sp macro="" textlink="">
        <xdr:nvSpPr>
          <xdr:cNvPr id="42" name="Rectangle: Rounded Corners 41">
            <a:extLst>
              <a:ext uri="{FF2B5EF4-FFF2-40B4-BE49-F238E27FC236}">
                <a16:creationId xmlns:a16="http://schemas.microsoft.com/office/drawing/2014/main" id="{34890D75-F4F9-89E2-C959-D0BA910ECC1E}"/>
              </a:ext>
            </a:extLst>
          </xdr:cNvPr>
          <xdr:cNvSpPr/>
        </xdr:nvSpPr>
        <xdr:spPr>
          <a:xfrm>
            <a:off x="1724025" y="14799225"/>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Grid electricity</a:t>
            </a:r>
          </a:p>
        </xdr:txBody>
      </xdr:sp>
    </xdr:grpSp>
    <xdr:clientData/>
  </xdr:twoCellAnchor>
  <xdr:twoCellAnchor>
    <xdr:from>
      <xdr:col>3</xdr:col>
      <xdr:colOff>80962</xdr:colOff>
      <xdr:row>22</xdr:row>
      <xdr:rowOff>133350</xdr:rowOff>
    </xdr:from>
    <xdr:to>
      <xdr:col>4</xdr:col>
      <xdr:colOff>500062</xdr:colOff>
      <xdr:row>25</xdr:row>
      <xdr:rowOff>65850</xdr:rowOff>
    </xdr:to>
    <xdr:sp macro="" textlink="">
      <xdr:nvSpPr>
        <xdr:cNvPr id="52" name="Rectangle: Rounded Corners 51">
          <a:extLst>
            <a:ext uri="{FF2B5EF4-FFF2-40B4-BE49-F238E27FC236}">
              <a16:creationId xmlns:a16="http://schemas.microsoft.com/office/drawing/2014/main" id="{FE31CBDF-6892-48D2-8FCF-1327D8B4EB60}"/>
            </a:ext>
          </a:extLst>
        </xdr:cNvPr>
        <xdr:cNvSpPr/>
      </xdr:nvSpPr>
      <xdr:spPr>
        <a:xfrm>
          <a:off x="1909762" y="4324350"/>
          <a:ext cx="1028700" cy="504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100"/>
            <a:t>Heat</a:t>
          </a:r>
        </a:p>
      </xdr:txBody>
    </xdr:sp>
    <xdr:clientData/>
  </xdr:twoCellAnchor>
  <xdr:twoCellAnchor>
    <xdr:from>
      <xdr:col>4</xdr:col>
      <xdr:colOff>500062</xdr:colOff>
      <xdr:row>17</xdr:row>
      <xdr:rowOff>76200</xdr:rowOff>
    </xdr:from>
    <xdr:to>
      <xdr:col>8</xdr:col>
      <xdr:colOff>123825</xdr:colOff>
      <xdr:row>24</xdr:row>
      <xdr:rowOff>4350</xdr:rowOff>
    </xdr:to>
    <xdr:cxnSp macro="">
      <xdr:nvCxnSpPr>
        <xdr:cNvPr id="55" name="Connector: Curved 54">
          <a:extLst>
            <a:ext uri="{FF2B5EF4-FFF2-40B4-BE49-F238E27FC236}">
              <a16:creationId xmlns:a16="http://schemas.microsoft.com/office/drawing/2014/main" id="{695010EB-0547-BCEE-B39A-DCB44F09DAA6}"/>
            </a:ext>
          </a:extLst>
        </xdr:cNvPr>
        <xdr:cNvCxnSpPr>
          <a:stCxn id="52" idx="3"/>
          <a:endCxn id="26" idx="1"/>
        </xdr:cNvCxnSpPr>
      </xdr:nvCxnSpPr>
      <xdr:spPr>
        <a:xfrm flipV="1">
          <a:off x="2938462" y="3314700"/>
          <a:ext cx="2062163" cy="1261650"/>
        </a:xfrm>
        <a:prstGeom prst="curvedConnector3">
          <a:avLst>
            <a:gd name="adj1" fmla="val 80023"/>
          </a:avLst>
        </a:prstGeom>
        <a:ln>
          <a:tailEnd type="triangle"/>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4</xdr:col>
      <xdr:colOff>504825</xdr:colOff>
      <xdr:row>17</xdr:row>
      <xdr:rowOff>76200</xdr:rowOff>
    </xdr:from>
    <xdr:to>
      <xdr:col>8</xdr:col>
      <xdr:colOff>123825</xdr:colOff>
      <xdr:row>19</xdr:row>
      <xdr:rowOff>114300</xdr:rowOff>
    </xdr:to>
    <xdr:cxnSp macro="">
      <xdr:nvCxnSpPr>
        <xdr:cNvPr id="59" name="Connector: Curved 58">
          <a:extLst>
            <a:ext uri="{FF2B5EF4-FFF2-40B4-BE49-F238E27FC236}">
              <a16:creationId xmlns:a16="http://schemas.microsoft.com/office/drawing/2014/main" id="{68CC97E3-56AB-42AC-B0BF-FB6207E7E383}"/>
            </a:ext>
          </a:extLst>
        </xdr:cNvPr>
        <xdr:cNvCxnSpPr>
          <a:endCxn id="26" idx="1"/>
        </xdr:cNvCxnSpPr>
      </xdr:nvCxnSpPr>
      <xdr:spPr>
        <a:xfrm flipV="1">
          <a:off x="2943225" y="3314700"/>
          <a:ext cx="2057400" cy="419100"/>
        </a:xfrm>
        <a:prstGeom prst="curvedConnector3">
          <a:avLst>
            <a:gd name="adj1" fmla="val 50000"/>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500062</xdr:colOff>
      <xdr:row>15</xdr:row>
      <xdr:rowOff>131624</xdr:rowOff>
    </xdr:from>
    <xdr:to>
      <xdr:col>8</xdr:col>
      <xdr:colOff>123825</xdr:colOff>
      <xdr:row>17</xdr:row>
      <xdr:rowOff>76200</xdr:rowOff>
    </xdr:to>
    <xdr:cxnSp macro="">
      <xdr:nvCxnSpPr>
        <xdr:cNvPr id="62" name="Connector: Curved 61">
          <a:extLst>
            <a:ext uri="{FF2B5EF4-FFF2-40B4-BE49-F238E27FC236}">
              <a16:creationId xmlns:a16="http://schemas.microsoft.com/office/drawing/2014/main" id="{D1570587-20D2-4FB5-8CB3-C7B04998A122}"/>
            </a:ext>
          </a:extLst>
        </xdr:cNvPr>
        <xdr:cNvCxnSpPr>
          <a:stCxn id="38" idx="3"/>
          <a:endCxn id="26" idx="1"/>
        </xdr:cNvCxnSpPr>
      </xdr:nvCxnSpPr>
      <xdr:spPr>
        <a:xfrm>
          <a:off x="2938462" y="2989124"/>
          <a:ext cx="2062163" cy="325576"/>
        </a:xfrm>
        <a:prstGeom prst="curvedConnector3">
          <a:avLst>
            <a:gd name="adj1" fmla="val 50000"/>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Documents\Work\Rio%20Office\Innovation%20Fund_with%20pr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a\Documents\Work\Innovation%20Fund\Phase%202\Small%20Scale\SS%20Tools\Copy%20of%20Copy%20of%20BioGrace-I%20Excel%20tool%20-%20version%204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Abreviações e Definições"/>
      <sheetName val="Sheet1"/>
      <sheetName val="Resumo"/>
      <sheetName val="Informações Gerais"/>
      <sheetName val="Checklist"/>
      <sheetName val="Fontes Estacionárias"/>
      <sheetName val="Fontes Móveis"/>
      <sheetName val="Emissões Fugitivas"/>
      <sheetName val="Gerenciamento de Resíduos"/>
      <sheetName val="Emissões Recuperadas"/>
      <sheetName val="Memo Item"/>
      <sheetName val="Fatores"/>
      <sheetName val="BD"/>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rning - macro security level"/>
      <sheetName val="Start (macro's disabled)"/>
      <sheetName val="Start"/>
      <sheetName val="About"/>
      <sheetName val="Directory"/>
      <sheetName val="LUC"/>
      <sheetName val="E-Wt (NG-chp)"/>
      <sheetName val="Esca"/>
      <sheetName val="N2O emissions IPCC "/>
      <sheetName val="Calculate efficiencies"/>
      <sheetName val="E-Sb"/>
      <sheetName val="E-Wt (not.spec.)"/>
      <sheetName val="E-Wt (Lign-chp)"/>
      <sheetName val="E-Wt (NG-b)"/>
      <sheetName val="E-Wt (Str-chp)"/>
      <sheetName val="E-Co"/>
      <sheetName val="E-Sc"/>
      <sheetName val="F-Rs"/>
      <sheetName val="F-Sf"/>
      <sheetName val="F-Sy"/>
      <sheetName val="F-Po"/>
      <sheetName val="F-Po (CH4 capt)"/>
      <sheetName val="F-Wo"/>
      <sheetName val="H-Rs"/>
      <sheetName val="H-Sf"/>
      <sheetName val="H-Po"/>
      <sheetName val="H-Po (CH4 capt)"/>
      <sheetName val="P-Rs"/>
      <sheetName val="CNG-OW"/>
      <sheetName val="CNG-wM"/>
      <sheetName val="CNG-dM"/>
      <sheetName val="User specific calculations"/>
      <sheetName val="User defined standard values"/>
      <sheetName val="Standard valu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c.europa.eu/energy/sites/ener/files/technical_note_on_the_euco3232_final_1406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206"/>
  <sheetViews>
    <sheetView tabSelected="1" zoomScaleNormal="100" workbookViewId="0"/>
  </sheetViews>
  <sheetFormatPr defaultColWidth="9.28515625" defaultRowHeight="14.25" x14ac:dyDescent="0.2"/>
  <cols>
    <col min="1" max="2" width="11.7109375" style="3" customWidth="1"/>
    <col min="3" max="3" width="9.28515625" style="3"/>
    <col min="4" max="4" width="30" style="3" customWidth="1"/>
    <col min="5" max="5" width="17.28515625" style="3" customWidth="1"/>
    <col min="6" max="6" width="17.7109375" style="3" customWidth="1"/>
    <col min="7" max="7" width="11.5703125" style="3" customWidth="1"/>
    <col min="8" max="8" width="23.28515625" style="3" customWidth="1"/>
    <col min="9" max="9" width="13.42578125" style="3" customWidth="1"/>
    <col min="10" max="10" width="19.5703125" style="3" customWidth="1"/>
    <col min="11" max="11" width="9.42578125" style="3" bestFit="1" customWidth="1"/>
    <col min="12" max="22" width="12.28515625" style="3" customWidth="1"/>
    <col min="23" max="23" width="39.5703125" style="3" customWidth="1"/>
    <col min="24" max="24" width="30.7109375" style="3" customWidth="1"/>
    <col min="25" max="25" width="13.140625" style="3" bestFit="1" customWidth="1"/>
    <col min="26" max="37" width="9.42578125" style="3" customWidth="1"/>
    <col min="38" max="38" width="13.28515625" style="3" bestFit="1" customWidth="1"/>
    <col min="39" max="39" width="27" style="3" customWidth="1"/>
    <col min="40" max="45" width="13.28515625" style="3" customWidth="1"/>
    <col min="46" max="46" width="9.28515625" style="3"/>
    <col min="47" max="47" width="3" style="3" customWidth="1"/>
    <col min="48" max="16384" width="9.28515625" style="3"/>
  </cols>
  <sheetData>
    <row r="1" spans="1:47"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7" ht="15" x14ac:dyDescent="0.2">
      <c r="A2" s="4" t="s">
        <v>0</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4"/>
    </row>
    <row r="3" spans="1:47" x14ac:dyDescent="0.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7" x14ac:dyDescent="0.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7"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7" x14ac:dyDescent="0.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7" x14ac:dyDescent="0.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7" x14ac:dyDescent="0.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7" ht="15" thickBot="1" x14ac:dyDescent="0.2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7" ht="15" thickBot="1" x14ac:dyDescent="0.25">
      <c r="A10" s="6"/>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8"/>
    </row>
    <row r="11" spans="1:47" ht="15" x14ac:dyDescent="0.25">
      <c r="A11" s="9"/>
      <c r="B11" s="10" t="s">
        <v>1</v>
      </c>
      <c r="C11" s="220" t="s">
        <v>2</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2"/>
      <c r="AU11" s="11"/>
    </row>
    <row r="12" spans="1:47" x14ac:dyDescent="0.2">
      <c r="A12" s="229" t="s">
        <v>3</v>
      </c>
      <c r="B12" s="230"/>
      <c r="C12" s="223"/>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5"/>
      <c r="AU12" s="11"/>
    </row>
    <row r="13" spans="1:47" x14ac:dyDescent="0.2">
      <c r="A13" s="229"/>
      <c r="B13" s="230"/>
      <c r="C13" s="223"/>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5"/>
      <c r="AU13" s="11"/>
    </row>
    <row r="14" spans="1:47" x14ac:dyDescent="0.2">
      <c r="A14" s="229"/>
      <c r="B14" s="230"/>
      <c r="C14" s="223"/>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5"/>
      <c r="AU14" s="11"/>
    </row>
    <row r="15" spans="1:47" x14ac:dyDescent="0.2">
      <c r="A15" s="9"/>
      <c r="B15" s="9"/>
      <c r="C15" s="223"/>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5"/>
      <c r="AU15" s="11"/>
    </row>
    <row r="16" spans="1:47" x14ac:dyDescent="0.2">
      <c r="A16" s="9"/>
      <c r="B16" s="9"/>
      <c r="C16" s="223"/>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5"/>
      <c r="AU16" s="11"/>
    </row>
    <row r="17" spans="1:47" x14ac:dyDescent="0.2">
      <c r="A17" s="9"/>
      <c r="B17" s="9"/>
      <c r="C17" s="223"/>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5"/>
      <c r="AU17" s="11"/>
    </row>
    <row r="18" spans="1:47" x14ac:dyDescent="0.2">
      <c r="A18" s="9"/>
      <c r="B18" s="9"/>
      <c r="C18" s="223"/>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5"/>
      <c r="AU18" s="11"/>
    </row>
    <row r="19" spans="1:47" x14ac:dyDescent="0.2">
      <c r="A19" s="9"/>
      <c r="B19" s="9"/>
      <c r="C19" s="223"/>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5"/>
      <c r="AU19" s="11"/>
    </row>
    <row r="20" spans="1:47" x14ac:dyDescent="0.2">
      <c r="A20" s="9"/>
      <c r="B20" s="9"/>
      <c r="C20" s="223"/>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5"/>
      <c r="AU20" s="11"/>
    </row>
    <row r="21" spans="1:47" x14ac:dyDescent="0.2">
      <c r="A21" s="9"/>
      <c r="B21" s="9"/>
      <c r="C21" s="226"/>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8"/>
      <c r="AU21" s="11"/>
    </row>
    <row r="22" spans="1:47" ht="16.149999999999999" customHeight="1" x14ac:dyDescent="0.25">
      <c r="A22" s="9"/>
      <c r="B22" s="10" t="s">
        <v>4</v>
      </c>
      <c r="C22" s="231" t="s">
        <v>5</v>
      </c>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3"/>
      <c r="AU22" s="11"/>
    </row>
    <row r="23" spans="1:47" ht="14.65" customHeight="1" x14ac:dyDescent="0.2">
      <c r="A23" s="12"/>
      <c r="B23" s="13"/>
      <c r="C23" s="234"/>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6"/>
      <c r="AU23" s="11"/>
    </row>
    <row r="24" spans="1:47" ht="14.65" customHeight="1" x14ac:dyDescent="0.2">
      <c r="A24" s="12"/>
      <c r="B24" s="13"/>
      <c r="C24" s="234"/>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6"/>
      <c r="AU24" s="11"/>
    </row>
    <row r="25" spans="1:47" ht="15" x14ac:dyDescent="0.25">
      <c r="A25" s="9"/>
      <c r="B25" s="10" t="s">
        <v>6</v>
      </c>
      <c r="C25" s="231" t="s">
        <v>7</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3"/>
      <c r="AU25" s="11"/>
    </row>
    <row r="26" spans="1:47" ht="15" x14ac:dyDescent="0.2">
      <c r="A26" s="14"/>
      <c r="B26" s="15"/>
      <c r="C26" s="234"/>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6"/>
      <c r="AU26" s="11"/>
    </row>
    <row r="27" spans="1:47" x14ac:dyDescent="0.2">
      <c r="A27" s="14"/>
      <c r="B27" s="16"/>
      <c r="C27" s="234"/>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6"/>
      <c r="AU27" s="11"/>
    </row>
    <row r="28" spans="1:47" ht="15" x14ac:dyDescent="0.25">
      <c r="A28" s="9"/>
      <c r="B28" s="10" t="s">
        <v>8</v>
      </c>
      <c r="C28" s="231" t="s">
        <v>9</v>
      </c>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3"/>
      <c r="AU28" s="11"/>
    </row>
    <row r="29" spans="1:47" x14ac:dyDescent="0.2">
      <c r="A29" s="9"/>
      <c r="B29" s="9"/>
      <c r="C29" s="234"/>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6"/>
      <c r="AU29" s="11"/>
    </row>
    <row r="30" spans="1:47" ht="19.149999999999999" customHeight="1" x14ac:dyDescent="0.2">
      <c r="A30" s="9"/>
      <c r="B30" s="9"/>
      <c r="C30" s="237"/>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9"/>
      <c r="AU30" s="11"/>
    </row>
    <row r="31" spans="1:47" ht="16.149999999999999" customHeight="1" x14ac:dyDescent="0.2">
      <c r="A31" s="216" t="s">
        <v>10</v>
      </c>
      <c r="B31" s="217"/>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9"/>
      <c r="AU31" s="11"/>
    </row>
    <row r="32" spans="1:47" ht="16.149999999999999" customHeight="1" x14ac:dyDescent="0.2">
      <c r="A32" s="216"/>
      <c r="B32" s="217"/>
      <c r="C32" s="20"/>
      <c r="D32" s="23" t="s">
        <v>11</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2"/>
      <c r="AU32" s="11"/>
    </row>
    <row r="33" spans="1:47" ht="14.65" customHeight="1" x14ac:dyDescent="0.2">
      <c r="A33" s="24"/>
      <c r="B33" s="25"/>
      <c r="C33" s="26"/>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2"/>
      <c r="AU33" s="11"/>
    </row>
    <row r="34" spans="1:47" x14ac:dyDescent="0.2">
      <c r="A34" s="9"/>
      <c r="B34" s="9"/>
      <c r="C34" s="26"/>
      <c r="D34" s="27"/>
      <c r="E34" s="27" t="s">
        <v>12</v>
      </c>
      <c r="F34" s="28"/>
      <c r="G34" s="29"/>
      <c r="H34" s="29"/>
      <c r="I34" s="29"/>
      <c r="J34" s="29"/>
      <c r="K34" s="29"/>
      <c r="L34" s="29"/>
      <c r="M34" s="29"/>
      <c r="N34" s="29"/>
      <c r="O34" s="29"/>
      <c r="P34" s="29"/>
      <c r="Q34" s="29"/>
      <c r="R34" s="29"/>
      <c r="S34" s="29"/>
      <c r="T34" s="29"/>
      <c r="U34" s="29"/>
      <c r="V34" s="29"/>
      <c r="W34" s="29"/>
      <c r="X34" s="30"/>
      <c r="Y34" s="29"/>
      <c r="Z34" s="29"/>
      <c r="AA34" s="29"/>
      <c r="AB34" s="29"/>
      <c r="AC34" s="29"/>
      <c r="AD34" s="29"/>
      <c r="AE34" s="29"/>
      <c r="AF34" s="29"/>
      <c r="AG34" s="29"/>
      <c r="AH34" s="29"/>
      <c r="AI34" s="29"/>
      <c r="AJ34" s="29"/>
      <c r="AK34" s="29"/>
      <c r="AL34" s="21"/>
      <c r="AM34" s="21"/>
      <c r="AN34" s="21"/>
      <c r="AO34" s="21"/>
      <c r="AP34" s="21"/>
      <c r="AQ34" s="21"/>
      <c r="AR34" s="21"/>
      <c r="AS34" s="21"/>
      <c r="AT34" s="22"/>
      <c r="AU34" s="11"/>
    </row>
    <row r="35" spans="1:47" ht="18.75" x14ac:dyDescent="0.35">
      <c r="A35" s="9"/>
      <c r="B35" s="9"/>
      <c r="C35" s="26"/>
      <c r="D35" s="31" t="s">
        <v>572</v>
      </c>
      <c r="E35" s="32">
        <f>SUM(AL47:AL49)</f>
        <v>0</v>
      </c>
      <c r="F35" s="28"/>
      <c r="G35" s="29"/>
      <c r="H35" s="29"/>
      <c r="I35" s="29"/>
      <c r="J35" s="29"/>
      <c r="K35" s="29"/>
      <c r="L35" s="29"/>
      <c r="M35" s="29"/>
      <c r="N35" s="29"/>
      <c r="O35" s="29"/>
      <c r="P35" s="29"/>
      <c r="Q35" s="29"/>
      <c r="R35" s="29"/>
      <c r="S35" s="29"/>
      <c r="T35" s="29"/>
      <c r="U35" s="29"/>
      <c r="V35" s="29"/>
      <c r="W35" s="29"/>
      <c r="X35" s="30"/>
      <c r="Y35" s="29"/>
      <c r="Z35" s="29"/>
      <c r="AA35" s="29"/>
      <c r="AB35" s="29"/>
      <c r="AC35" s="29"/>
      <c r="AD35" s="29"/>
      <c r="AE35" s="29"/>
      <c r="AF35" s="29"/>
      <c r="AG35" s="29"/>
      <c r="AH35" s="29"/>
      <c r="AI35" s="29"/>
      <c r="AJ35" s="29"/>
      <c r="AK35" s="29"/>
      <c r="AL35" s="21"/>
      <c r="AM35" s="21"/>
      <c r="AN35" s="21"/>
      <c r="AO35" s="21"/>
      <c r="AP35" s="21"/>
      <c r="AQ35" s="21"/>
      <c r="AR35" s="21"/>
      <c r="AS35" s="21"/>
      <c r="AT35" s="22"/>
      <c r="AU35" s="11"/>
    </row>
    <row r="36" spans="1:47" ht="18.75" x14ac:dyDescent="0.35">
      <c r="A36" s="9"/>
      <c r="B36" s="9"/>
      <c r="C36" s="26"/>
      <c r="D36" s="31" t="s">
        <v>573</v>
      </c>
      <c r="E36" s="117">
        <f>SUM(AL51:AL53)</f>
        <v>6840000</v>
      </c>
      <c r="F36" s="28"/>
      <c r="G36" s="29"/>
      <c r="H36" s="29"/>
      <c r="I36" s="29"/>
      <c r="J36" s="29"/>
      <c r="K36" s="29"/>
      <c r="L36" s="29"/>
      <c r="M36" s="29"/>
      <c r="N36" s="29"/>
      <c r="O36" s="29"/>
      <c r="P36" s="29"/>
      <c r="Q36" s="29"/>
      <c r="R36" s="29"/>
      <c r="S36" s="29"/>
      <c r="T36" s="29"/>
      <c r="U36" s="29"/>
      <c r="V36" s="29"/>
      <c r="W36" s="29"/>
      <c r="X36" s="30"/>
      <c r="Y36" s="29"/>
      <c r="Z36" s="29"/>
      <c r="AA36" s="29"/>
      <c r="AB36" s="29"/>
      <c r="AC36" s="29"/>
      <c r="AD36" s="29"/>
      <c r="AE36" s="29"/>
      <c r="AF36" s="29"/>
      <c r="AG36" s="29"/>
      <c r="AH36" s="29"/>
      <c r="AI36" s="29"/>
      <c r="AJ36" s="29"/>
      <c r="AK36" s="29"/>
      <c r="AL36" s="21"/>
      <c r="AM36" s="21"/>
      <c r="AN36" s="21"/>
      <c r="AO36" s="21"/>
      <c r="AP36" s="21"/>
      <c r="AQ36" s="21"/>
      <c r="AR36" s="21"/>
      <c r="AS36" s="21"/>
      <c r="AT36" s="22"/>
      <c r="AU36" s="11"/>
    </row>
    <row r="37" spans="1:47" ht="18.75" x14ac:dyDescent="0.35">
      <c r="A37" s="9"/>
      <c r="B37" s="9"/>
      <c r="C37" s="26"/>
      <c r="D37" s="31" t="s">
        <v>574</v>
      </c>
      <c r="E37" s="32">
        <f>SUM(AL55:AL57)</f>
        <v>0</v>
      </c>
      <c r="F37" s="28"/>
      <c r="G37" s="29"/>
      <c r="H37" s="29"/>
      <c r="I37" s="29"/>
      <c r="J37" s="29"/>
      <c r="K37" s="29"/>
      <c r="L37" s="29"/>
      <c r="M37" s="29"/>
      <c r="N37" s="29"/>
      <c r="O37" s="29"/>
      <c r="P37" s="29"/>
      <c r="Q37" s="29"/>
      <c r="R37" s="29"/>
      <c r="S37" s="29"/>
      <c r="T37" s="29"/>
      <c r="U37" s="29"/>
      <c r="V37" s="29"/>
      <c r="W37" s="29"/>
      <c r="X37" s="30"/>
      <c r="Y37" s="29"/>
      <c r="Z37" s="29"/>
      <c r="AA37" s="29"/>
      <c r="AB37" s="29"/>
      <c r="AC37" s="29"/>
      <c r="AD37" s="29"/>
      <c r="AE37" s="29"/>
      <c r="AF37" s="29"/>
      <c r="AG37" s="29"/>
      <c r="AH37" s="29"/>
      <c r="AI37" s="29"/>
      <c r="AJ37" s="29"/>
      <c r="AK37" s="29"/>
      <c r="AL37" s="21"/>
      <c r="AM37" s="21"/>
      <c r="AN37" s="21"/>
      <c r="AO37" s="21"/>
      <c r="AP37" s="21"/>
      <c r="AQ37" s="21"/>
      <c r="AR37" s="21"/>
      <c r="AS37" s="21"/>
      <c r="AT37" s="22"/>
      <c r="AU37" s="11"/>
    </row>
    <row r="38" spans="1:47" ht="18.75" x14ac:dyDescent="0.35">
      <c r="A38" s="9"/>
      <c r="B38" s="9"/>
      <c r="C38" s="26"/>
      <c r="D38" s="31" t="s">
        <v>575</v>
      </c>
      <c r="E38" s="32">
        <f>SUM(AL59:AL61)</f>
        <v>0</v>
      </c>
      <c r="F38" s="28"/>
      <c r="G38" s="29"/>
      <c r="H38" s="29"/>
      <c r="I38" s="29"/>
      <c r="J38" s="29"/>
      <c r="K38" s="29"/>
      <c r="L38" s="29"/>
      <c r="M38" s="29"/>
      <c r="N38" s="29"/>
      <c r="O38" s="29"/>
      <c r="P38" s="29"/>
      <c r="Q38" s="29"/>
      <c r="R38" s="29"/>
      <c r="S38" s="29"/>
      <c r="T38" s="29"/>
      <c r="U38" s="29"/>
      <c r="V38" s="29"/>
      <c r="W38" s="29"/>
      <c r="X38" s="30"/>
      <c r="Y38" s="29"/>
      <c r="Z38" s="29"/>
      <c r="AA38" s="29"/>
      <c r="AB38" s="29"/>
      <c r="AC38" s="29"/>
      <c r="AD38" s="29"/>
      <c r="AE38" s="29"/>
      <c r="AF38" s="29"/>
      <c r="AG38" s="29"/>
      <c r="AH38" s="29"/>
      <c r="AI38" s="29"/>
      <c r="AJ38" s="29"/>
      <c r="AK38" s="29"/>
      <c r="AL38" s="21"/>
      <c r="AM38" s="21"/>
      <c r="AN38" s="21"/>
      <c r="AO38" s="21"/>
      <c r="AP38" s="21"/>
      <c r="AQ38" s="21"/>
      <c r="AR38" s="21"/>
      <c r="AS38" s="21"/>
      <c r="AT38" s="22"/>
      <c r="AU38" s="11"/>
    </row>
    <row r="39" spans="1:47" ht="18.75" x14ac:dyDescent="0.35">
      <c r="A39" s="9"/>
      <c r="B39" s="9"/>
      <c r="C39" s="26"/>
      <c r="D39" s="31" t="s">
        <v>576</v>
      </c>
      <c r="E39" s="32">
        <f>SUM(AL63:AL65)</f>
        <v>0</v>
      </c>
      <c r="F39" s="28"/>
      <c r="G39" s="29"/>
      <c r="H39" s="29"/>
      <c r="I39" s="29"/>
      <c r="J39" s="29"/>
      <c r="K39" s="29"/>
      <c r="L39" s="29"/>
      <c r="M39" s="29"/>
      <c r="N39" s="29"/>
      <c r="O39" s="29"/>
      <c r="P39" s="29"/>
      <c r="Q39" s="29"/>
      <c r="R39" s="29"/>
      <c r="S39" s="29"/>
      <c r="T39" s="29"/>
      <c r="U39" s="29"/>
      <c r="V39" s="29"/>
      <c r="W39" s="29"/>
      <c r="X39" s="30"/>
      <c r="Y39" s="29"/>
      <c r="Z39" s="29"/>
      <c r="AA39" s="29"/>
      <c r="AB39" s="29"/>
      <c r="AC39" s="29"/>
      <c r="AD39" s="29"/>
      <c r="AE39" s="29"/>
      <c r="AF39" s="29"/>
      <c r="AG39" s="29"/>
      <c r="AH39" s="29"/>
      <c r="AI39" s="29"/>
      <c r="AJ39" s="29"/>
      <c r="AK39" s="29"/>
      <c r="AL39" s="21"/>
      <c r="AM39" s="21"/>
      <c r="AN39" s="21"/>
      <c r="AO39" s="21"/>
      <c r="AP39" s="21"/>
      <c r="AQ39" s="21"/>
      <c r="AR39" s="21"/>
      <c r="AS39" s="21"/>
      <c r="AT39" s="22"/>
      <c r="AU39" s="11"/>
    </row>
    <row r="40" spans="1:47" ht="15" x14ac:dyDescent="0.25">
      <c r="A40" s="9"/>
      <c r="B40" s="9"/>
      <c r="C40" s="26"/>
      <c r="D40" s="33" t="s">
        <v>13</v>
      </c>
      <c r="E40" s="118">
        <f>SUM(E35:E39)</f>
        <v>6840000</v>
      </c>
      <c r="F40" s="28"/>
      <c r="G40" s="29"/>
      <c r="H40" s="29"/>
      <c r="I40" s="29"/>
      <c r="J40" s="29"/>
      <c r="K40" s="29"/>
      <c r="L40" s="29"/>
      <c r="M40" s="29"/>
      <c r="N40" s="29"/>
      <c r="O40" s="29"/>
      <c r="P40" s="29"/>
      <c r="Q40" s="29"/>
      <c r="R40" s="29"/>
      <c r="S40" s="29"/>
      <c r="T40" s="29"/>
      <c r="U40" s="29"/>
      <c r="V40" s="29"/>
      <c r="W40" s="29"/>
      <c r="X40" s="30"/>
      <c r="Y40" s="29"/>
      <c r="Z40" s="29"/>
      <c r="AA40" s="29"/>
      <c r="AB40" s="29"/>
      <c r="AC40" s="29"/>
      <c r="AD40" s="29"/>
      <c r="AE40" s="29"/>
      <c r="AF40" s="29"/>
      <c r="AG40" s="29"/>
      <c r="AH40" s="29"/>
      <c r="AI40" s="29"/>
      <c r="AJ40" s="29"/>
      <c r="AK40" s="29"/>
      <c r="AL40" s="21"/>
      <c r="AM40" s="21"/>
      <c r="AN40" s="21"/>
      <c r="AO40" s="21"/>
      <c r="AP40" s="21"/>
      <c r="AQ40" s="21"/>
      <c r="AR40" s="21"/>
      <c r="AS40" s="21"/>
      <c r="AT40" s="22"/>
      <c r="AU40" s="11"/>
    </row>
    <row r="41" spans="1:47" ht="14.65" customHeight="1" x14ac:dyDescent="0.2">
      <c r="A41" s="24"/>
      <c r="B41" s="25"/>
      <c r="C41" s="2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2"/>
      <c r="AU41" s="11"/>
    </row>
    <row r="42" spans="1:47" ht="14.65" customHeight="1" thickBot="1" x14ac:dyDescent="0.25">
      <c r="A42" s="24"/>
      <c r="B42" s="25"/>
      <c r="C42" s="26"/>
      <c r="D42" s="240" t="s">
        <v>14</v>
      </c>
      <c r="E42" s="240"/>
      <c r="F42" s="240"/>
      <c r="G42" s="240"/>
      <c r="H42" s="240"/>
      <c r="I42" s="240"/>
      <c r="J42" s="240"/>
      <c r="K42" s="240"/>
      <c r="L42" s="240"/>
      <c r="M42" s="240"/>
      <c r="N42" s="240"/>
      <c r="O42" s="240"/>
      <c r="P42" s="240"/>
      <c r="Q42" s="240"/>
      <c r="R42" s="240"/>
      <c r="S42" s="240"/>
      <c r="T42" s="240"/>
      <c r="U42" s="240"/>
      <c r="V42" s="240"/>
      <c r="W42" s="241"/>
      <c r="X42" s="165" t="s">
        <v>15</v>
      </c>
      <c r="Y42" s="49"/>
      <c r="Z42" s="49"/>
      <c r="AA42" s="49"/>
      <c r="AB42" s="49"/>
      <c r="AC42" s="49"/>
      <c r="AD42" s="49"/>
      <c r="AE42" s="49"/>
      <c r="AF42" s="49"/>
      <c r="AG42" s="49"/>
      <c r="AH42" s="49"/>
      <c r="AI42" s="49"/>
      <c r="AJ42" s="49"/>
      <c r="AK42" s="49"/>
      <c r="AL42" s="49"/>
      <c r="AM42" s="77"/>
      <c r="AN42" s="218" t="s">
        <v>16</v>
      </c>
      <c r="AO42" s="219"/>
      <c r="AP42" s="219"/>
      <c r="AQ42" s="219"/>
      <c r="AR42" s="219"/>
      <c r="AS42" s="77"/>
      <c r="AT42" s="22"/>
      <c r="AU42" s="11"/>
    </row>
    <row r="43" spans="1:47" s="2" customFormat="1" ht="90.75" thickBot="1" x14ac:dyDescent="0.3">
      <c r="A43" s="14"/>
      <c r="B43" s="16"/>
      <c r="C43" s="20"/>
      <c r="D43" s="50" t="s">
        <v>17</v>
      </c>
      <c r="E43" s="83" t="s">
        <v>18</v>
      </c>
      <c r="F43" s="83" t="s">
        <v>19</v>
      </c>
      <c r="G43" s="83" t="s">
        <v>20</v>
      </c>
      <c r="H43" s="83" t="s">
        <v>21</v>
      </c>
      <c r="I43" s="83" t="s">
        <v>22</v>
      </c>
      <c r="J43" s="83" t="s">
        <v>23</v>
      </c>
      <c r="K43" s="50" t="s">
        <v>24</v>
      </c>
      <c r="L43" s="50" t="s">
        <v>25</v>
      </c>
      <c r="M43" s="50" t="s">
        <v>26</v>
      </c>
      <c r="N43" s="50" t="s">
        <v>27</v>
      </c>
      <c r="O43" s="50" t="s">
        <v>28</v>
      </c>
      <c r="P43" s="50" t="s">
        <v>29</v>
      </c>
      <c r="Q43" s="50" t="s">
        <v>30</v>
      </c>
      <c r="R43" s="50" t="s">
        <v>31</v>
      </c>
      <c r="S43" s="50" t="s">
        <v>32</v>
      </c>
      <c r="T43" s="50" t="s">
        <v>33</v>
      </c>
      <c r="U43" s="50" t="s">
        <v>34</v>
      </c>
      <c r="V43" s="50" t="s">
        <v>35</v>
      </c>
      <c r="W43" s="50" t="s">
        <v>36</v>
      </c>
      <c r="X43" s="50" t="s">
        <v>37</v>
      </c>
      <c r="Y43" s="50" t="s">
        <v>38</v>
      </c>
      <c r="Z43" s="50" t="s">
        <v>39</v>
      </c>
      <c r="AA43" s="50" t="s">
        <v>40</v>
      </c>
      <c r="AB43" s="54" t="s">
        <v>41</v>
      </c>
      <c r="AC43" s="54" t="s">
        <v>42</v>
      </c>
      <c r="AD43" s="54" t="s">
        <v>43</v>
      </c>
      <c r="AE43" s="54" t="s">
        <v>44</v>
      </c>
      <c r="AF43" s="54" t="s">
        <v>45</v>
      </c>
      <c r="AG43" s="54" t="s">
        <v>46</v>
      </c>
      <c r="AH43" s="54" t="s">
        <v>47</v>
      </c>
      <c r="AI43" s="54" t="s">
        <v>48</v>
      </c>
      <c r="AJ43" s="54" t="s">
        <v>49</v>
      </c>
      <c r="AK43" s="54" t="s">
        <v>50</v>
      </c>
      <c r="AL43" s="50" t="s">
        <v>51</v>
      </c>
      <c r="AM43" s="50" t="s">
        <v>52</v>
      </c>
      <c r="AN43" s="50" t="s">
        <v>53</v>
      </c>
      <c r="AO43" s="50" t="s">
        <v>54</v>
      </c>
      <c r="AP43" s="50" t="s">
        <v>55</v>
      </c>
      <c r="AQ43" s="50" t="s">
        <v>56</v>
      </c>
      <c r="AR43" s="50" t="s">
        <v>57</v>
      </c>
      <c r="AS43" s="50" t="s">
        <v>58</v>
      </c>
      <c r="AT43" s="36"/>
      <c r="AU43" s="16"/>
    </row>
    <row r="44" spans="1:47" s="2" customFormat="1" ht="15.75" thickBot="1" x14ac:dyDescent="0.3">
      <c r="A44" s="14"/>
      <c r="B44" s="14"/>
      <c r="C44" s="20"/>
      <c r="D44" s="37" t="s">
        <v>59</v>
      </c>
      <c r="E44" s="38"/>
      <c r="F44" s="38"/>
      <c r="G44" s="38"/>
      <c r="H44" s="38"/>
      <c r="I44" s="38"/>
      <c r="J44" s="38"/>
      <c r="K44" s="38"/>
      <c r="L44" s="38"/>
      <c r="M44" s="38"/>
      <c r="N44" s="38"/>
      <c r="O44" s="38"/>
      <c r="P44" s="38"/>
      <c r="Q44" s="38"/>
      <c r="R44" s="38"/>
      <c r="S44" s="38"/>
      <c r="T44" s="38"/>
      <c r="U44" s="38"/>
      <c r="V44" s="38"/>
      <c r="W44" s="39"/>
      <c r="X44" s="38"/>
      <c r="Y44" s="38"/>
      <c r="Z44" s="38"/>
      <c r="AA44" s="38"/>
      <c r="AB44" s="38"/>
      <c r="AC44" s="38"/>
      <c r="AD44" s="38"/>
      <c r="AE44" s="38"/>
      <c r="AF44" s="38"/>
      <c r="AG44" s="39"/>
      <c r="AH44" s="39"/>
      <c r="AI44" s="39"/>
      <c r="AJ44" s="38"/>
      <c r="AK44" s="38"/>
      <c r="AL44" s="39"/>
      <c r="AM44" s="39"/>
      <c r="AN44" s="39"/>
      <c r="AO44" s="39"/>
      <c r="AP44" s="39"/>
      <c r="AQ44" s="39"/>
      <c r="AR44" s="39"/>
      <c r="AS44" s="39"/>
      <c r="AT44" s="36"/>
      <c r="AU44" s="16"/>
    </row>
    <row r="45" spans="1:47" s="2" customFormat="1" ht="86.25" thickBot="1" x14ac:dyDescent="0.3">
      <c r="A45" s="14"/>
      <c r="B45" s="14"/>
      <c r="C45" s="20"/>
      <c r="D45" s="40" t="s">
        <v>60</v>
      </c>
      <c r="E45" s="166"/>
      <c r="F45" s="166"/>
      <c r="G45" s="166"/>
      <c r="H45" s="166"/>
      <c r="I45" s="166"/>
      <c r="J45" s="166"/>
      <c r="K45" s="166" t="s">
        <v>61</v>
      </c>
      <c r="L45" s="166"/>
      <c r="M45" s="166"/>
      <c r="N45" s="166"/>
      <c r="O45" s="166"/>
      <c r="P45" s="166"/>
      <c r="Q45" s="166"/>
      <c r="R45" s="166"/>
      <c r="S45" s="166"/>
      <c r="T45" s="166"/>
      <c r="U45" s="166"/>
      <c r="V45" s="166"/>
      <c r="W45" s="166"/>
      <c r="X45" s="166"/>
      <c r="Y45" s="166"/>
      <c r="Z45" s="166"/>
      <c r="AA45" s="166"/>
      <c r="AB45" s="167">
        <f>SUM(AB46:AB65)</f>
        <v>684000</v>
      </c>
      <c r="AC45" s="167">
        <f t="shared" ref="AC45:AL45" si="0">SUM(AC46:AC65)</f>
        <v>684000</v>
      </c>
      <c r="AD45" s="167">
        <f t="shared" si="0"/>
        <v>684000</v>
      </c>
      <c r="AE45" s="167">
        <f t="shared" si="0"/>
        <v>684000</v>
      </c>
      <c r="AF45" s="167">
        <f t="shared" si="0"/>
        <v>684000</v>
      </c>
      <c r="AG45" s="167">
        <f t="shared" si="0"/>
        <v>684000</v>
      </c>
      <c r="AH45" s="167">
        <f t="shared" si="0"/>
        <v>684000</v>
      </c>
      <c r="AI45" s="167">
        <f t="shared" si="0"/>
        <v>684000</v>
      </c>
      <c r="AJ45" s="167">
        <f t="shared" si="0"/>
        <v>684000</v>
      </c>
      <c r="AK45" s="167">
        <f t="shared" si="0"/>
        <v>684000</v>
      </c>
      <c r="AL45" s="168">
        <f t="shared" si="0"/>
        <v>6840000</v>
      </c>
      <c r="AM45" s="42" t="s">
        <v>62</v>
      </c>
      <c r="AN45" s="42"/>
      <c r="AO45" s="43"/>
      <c r="AP45" s="42"/>
      <c r="AQ45" s="42"/>
      <c r="AR45" s="42"/>
      <c r="AS45" s="43"/>
      <c r="AT45" s="36"/>
      <c r="AU45" s="16"/>
    </row>
    <row r="46" spans="1:47" ht="15.75" thickBot="1" x14ac:dyDescent="0.25">
      <c r="A46" s="9"/>
      <c r="B46" s="9"/>
      <c r="C46" s="26"/>
      <c r="D46" s="37" t="s">
        <v>63</v>
      </c>
      <c r="E46" s="38"/>
      <c r="F46" s="38"/>
      <c r="G46" s="38"/>
      <c r="H46" s="38"/>
      <c r="I46" s="38"/>
      <c r="J46" s="38"/>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22"/>
      <c r="AU46" s="11"/>
    </row>
    <row r="47" spans="1:47" s="138" customFormat="1" ht="19.5" thickBot="1" x14ac:dyDescent="0.3">
      <c r="A47" s="133"/>
      <c r="B47" s="133"/>
      <c r="C47" s="134"/>
      <c r="D47" s="40" t="s">
        <v>64</v>
      </c>
      <c r="E47" s="40"/>
      <c r="F47" s="40"/>
      <c r="G47" s="40"/>
      <c r="H47" s="40"/>
      <c r="I47" s="40"/>
      <c r="J47" s="40"/>
      <c r="K47" s="41" t="s">
        <v>61</v>
      </c>
      <c r="L47" s="41"/>
      <c r="M47" s="41"/>
      <c r="N47" s="41"/>
      <c r="O47" s="41"/>
      <c r="P47" s="41"/>
      <c r="Q47" s="41"/>
      <c r="R47" s="41"/>
      <c r="S47" s="41"/>
      <c r="T47" s="41"/>
      <c r="U47" s="41"/>
      <c r="V47" s="184">
        <f t="shared" ref="V47:V49" si="1">SUM(L47:U47)</f>
        <v>0</v>
      </c>
      <c r="W47" s="42"/>
      <c r="X47" s="41"/>
      <c r="Y47" s="145"/>
      <c r="Z47" s="145"/>
      <c r="AA47" s="145"/>
      <c r="AB47" s="135"/>
      <c r="AC47" s="135"/>
      <c r="AD47" s="135"/>
      <c r="AE47" s="135"/>
      <c r="AF47" s="135"/>
      <c r="AG47" s="135"/>
      <c r="AH47" s="135"/>
      <c r="AI47" s="135"/>
      <c r="AJ47" s="135"/>
      <c r="AK47" s="135"/>
      <c r="AL47" s="135"/>
      <c r="AM47" s="42"/>
      <c r="AN47" s="42"/>
      <c r="AO47" s="43"/>
      <c r="AP47" s="42"/>
      <c r="AQ47" s="42"/>
      <c r="AR47" s="42"/>
      <c r="AS47" s="43"/>
      <c r="AT47" s="136"/>
      <c r="AU47" s="137"/>
    </row>
    <row r="48" spans="1:47" s="138" customFormat="1" ht="19.5" thickBot="1" x14ac:dyDescent="0.3">
      <c r="A48" s="133"/>
      <c r="B48" s="133"/>
      <c r="C48" s="134"/>
      <c r="D48" s="40" t="s">
        <v>64</v>
      </c>
      <c r="E48" s="40"/>
      <c r="F48" s="40"/>
      <c r="G48" s="40"/>
      <c r="H48" s="40"/>
      <c r="I48" s="40"/>
      <c r="J48" s="40"/>
      <c r="K48" s="41"/>
      <c r="L48" s="41"/>
      <c r="M48" s="41"/>
      <c r="N48" s="41"/>
      <c r="O48" s="41"/>
      <c r="P48" s="41"/>
      <c r="Q48" s="41"/>
      <c r="R48" s="41"/>
      <c r="S48" s="41"/>
      <c r="T48" s="41"/>
      <c r="U48" s="41"/>
      <c r="V48" s="184">
        <f t="shared" si="1"/>
        <v>0</v>
      </c>
      <c r="W48" s="42"/>
      <c r="X48" s="41"/>
      <c r="Y48" s="145"/>
      <c r="Z48" s="145"/>
      <c r="AA48" s="145"/>
      <c r="AB48" s="135"/>
      <c r="AC48" s="135"/>
      <c r="AD48" s="135"/>
      <c r="AE48" s="135"/>
      <c r="AF48" s="135"/>
      <c r="AG48" s="135"/>
      <c r="AH48" s="135"/>
      <c r="AI48" s="135"/>
      <c r="AJ48" s="135"/>
      <c r="AK48" s="135"/>
      <c r="AL48" s="135"/>
      <c r="AM48" s="42"/>
      <c r="AN48" s="42"/>
      <c r="AO48" s="43"/>
      <c r="AP48" s="42"/>
      <c r="AQ48" s="42"/>
      <c r="AR48" s="42"/>
      <c r="AS48" s="43"/>
      <c r="AT48" s="136"/>
      <c r="AU48" s="137"/>
    </row>
    <row r="49" spans="1:47" s="138" customFormat="1" ht="19.5" thickBot="1" x14ac:dyDescent="0.3">
      <c r="A49" s="133"/>
      <c r="B49" s="133"/>
      <c r="C49" s="134"/>
      <c r="D49" s="40" t="s">
        <v>64</v>
      </c>
      <c r="E49" s="40"/>
      <c r="F49" s="40"/>
      <c r="G49" s="40"/>
      <c r="H49" s="40"/>
      <c r="I49" s="40"/>
      <c r="J49" s="40"/>
      <c r="K49" s="41"/>
      <c r="L49" s="41"/>
      <c r="M49" s="41"/>
      <c r="N49" s="41"/>
      <c r="O49" s="41"/>
      <c r="P49" s="41"/>
      <c r="Q49" s="41"/>
      <c r="R49" s="41"/>
      <c r="S49" s="41"/>
      <c r="T49" s="41"/>
      <c r="U49" s="41"/>
      <c r="V49" s="184">
        <f t="shared" si="1"/>
        <v>0</v>
      </c>
      <c r="W49" s="42"/>
      <c r="X49" s="41"/>
      <c r="Y49" s="145"/>
      <c r="Z49" s="145"/>
      <c r="AA49" s="145"/>
      <c r="AB49" s="135"/>
      <c r="AC49" s="135"/>
      <c r="AD49" s="135"/>
      <c r="AE49" s="135"/>
      <c r="AF49" s="135"/>
      <c r="AG49" s="135"/>
      <c r="AH49" s="135"/>
      <c r="AI49" s="135"/>
      <c r="AJ49" s="135"/>
      <c r="AK49" s="135"/>
      <c r="AL49" s="135"/>
      <c r="AM49" s="42"/>
      <c r="AN49" s="42"/>
      <c r="AO49" s="43"/>
      <c r="AP49" s="42"/>
      <c r="AQ49" s="42"/>
      <c r="AR49" s="42"/>
      <c r="AS49" s="43"/>
      <c r="AT49" s="136"/>
      <c r="AU49" s="137"/>
    </row>
    <row r="50" spans="1:47" s="138" customFormat="1" ht="15.75" thickBot="1" x14ac:dyDescent="0.3">
      <c r="A50" s="133"/>
      <c r="B50" s="133"/>
      <c r="C50" s="134"/>
      <c r="D50" s="37" t="s">
        <v>65</v>
      </c>
      <c r="E50" s="38"/>
      <c r="F50" s="38"/>
      <c r="G50" s="38"/>
      <c r="H50" s="38"/>
      <c r="I50" s="38"/>
      <c r="J50" s="38"/>
      <c r="K50" s="39"/>
      <c r="L50" s="39"/>
      <c r="M50" s="39"/>
      <c r="N50" s="39"/>
      <c r="O50" s="39"/>
      <c r="P50" s="39"/>
      <c r="Q50" s="39"/>
      <c r="R50" s="39"/>
      <c r="S50" s="39"/>
      <c r="T50" s="39"/>
      <c r="U50" s="39"/>
      <c r="V50" s="39"/>
      <c r="W50" s="39"/>
      <c r="X50" s="39"/>
      <c r="Y50" s="39"/>
      <c r="Z50" s="39"/>
      <c r="AA50" s="38"/>
      <c r="AB50" s="38"/>
      <c r="AC50" s="38"/>
      <c r="AD50" s="38"/>
      <c r="AE50" s="38"/>
      <c r="AF50" s="38"/>
      <c r="AG50" s="38"/>
      <c r="AH50" s="38"/>
      <c r="AI50" s="38"/>
      <c r="AJ50" s="38"/>
      <c r="AK50" s="38"/>
      <c r="AL50" s="38"/>
      <c r="AM50" s="39"/>
      <c r="AN50" s="39"/>
      <c r="AO50" s="39"/>
      <c r="AP50" s="39"/>
      <c r="AQ50" s="39"/>
      <c r="AR50" s="39"/>
      <c r="AS50" s="39"/>
      <c r="AT50" s="136"/>
      <c r="AU50" s="137"/>
    </row>
    <row r="51" spans="1:47" s="138" customFormat="1" ht="72" thickBot="1" x14ac:dyDescent="0.3">
      <c r="A51" s="133"/>
      <c r="B51" s="133"/>
      <c r="C51" s="134"/>
      <c r="D51" s="40" t="s">
        <v>66</v>
      </c>
      <c r="E51" s="40" t="s">
        <v>67</v>
      </c>
      <c r="F51" s="40" t="s">
        <v>67</v>
      </c>
      <c r="G51" s="40" t="s">
        <v>67</v>
      </c>
      <c r="H51" s="40" t="s">
        <v>68</v>
      </c>
      <c r="I51" s="40" t="s">
        <v>69</v>
      </c>
      <c r="J51" s="40" t="s">
        <v>70</v>
      </c>
      <c r="K51" s="41" t="s">
        <v>71</v>
      </c>
      <c r="L51" s="70">
        <v>100000</v>
      </c>
      <c r="M51" s="70">
        <v>100000</v>
      </c>
      <c r="N51" s="70">
        <v>100000</v>
      </c>
      <c r="O51" s="70">
        <v>100000</v>
      </c>
      <c r="P51" s="70">
        <v>100000</v>
      </c>
      <c r="Q51" s="70">
        <v>100000</v>
      </c>
      <c r="R51" s="70">
        <v>100000</v>
      </c>
      <c r="S51" s="70">
        <v>100000</v>
      </c>
      <c r="T51" s="70">
        <v>100000</v>
      </c>
      <c r="U51" s="70">
        <v>100000</v>
      </c>
      <c r="V51" s="184">
        <f t="shared" ref="V51:V53" si="2">SUM(L51:U51)</f>
        <v>1000000</v>
      </c>
      <c r="W51" s="42"/>
      <c r="X51" s="41" t="s">
        <v>72</v>
      </c>
      <c r="Y51" s="70">
        <v>1</v>
      </c>
      <c r="Z51" s="145" t="s">
        <v>73</v>
      </c>
      <c r="AA51" s="145">
        <f>'Ref Conversion Factors'!D53</f>
        <v>6.84</v>
      </c>
      <c r="AB51" s="139">
        <f t="shared" ref="AB51:AK51" si="3">$AA$51*L51</f>
        <v>684000</v>
      </c>
      <c r="AC51" s="139">
        <f t="shared" si="3"/>
        <v>684000</v>
      </c>
      <c r="AD51" s="139">
        <f t="shared" si="3"/>
        <v>684000</v>
      </c>
      <c r="AE51" s="139">
        <f t="shared" si="3"/>
        <v>684000</v>
      </c>
      <c r="AF51" s="139">
        <f t="shared" si="3"/>
        <v>684000</v>
      </c>
      <c r="AG51" s="139">
        <f t="shared" si="3"/>
        <v>684000</v>
      </c>
      <c r="AH51" s="139">
        <f t="shared" si="3"/>
        <v>684000</v>
      </c>
      <c r="AI51" s="139">
        <f t="shared" si="3"/>
        <v>684000</v>
      </c>
      <c r="AJ51" s="139">
        <f t="shared" si="3"/>
        <v>684000</v>
      </c>
      <c r="AK51" s="139">
        <f t="shared" si="3"/>
        <v>684000</v>
      </c>
      <c r="AL51" s="139">
        <f>SUM(AB51:AK51)</f>
        <v>6840000</v>
      </c>
      <c r="AM51" s="42"/>
      <c r="AN51" s="42" t="s">
        <v>74</v>
      </c>
      <c r="AO51" s="43" t="s">
        <v>75</v>
      </c>
      <c r="AP51" s="42" t="s">
        <v>76</v>
      </c>
      <c r="AQ51" s="42" t="s">
        <v>77</v>
      </c>
      <c r="AR51" s="42"/>
      <c r="AS51" s="43" t="s">
        <v>78</v>
      </c>
      <c r="AT51" s="136"/>
      <c r="AU51" s="137"/>
    </row>
    <row r="52" spans="1:47" s="138" customFormat="1" ht="19.5" thickBot="1" x14ac:dyDescent="0.3">
      <c r="A52" s="133"/>
      <c r="B52" s="133"/>
      <c r="C52" s="134"/>
      <c r="D52" s="40" t="s">
        <v>66</v>
      </c>
      <c r="E52" s="40"/>
      <c r="F52" s="40"/>
      <c r="G52" s="40"/>
      <c r="H52" s="40"/>
      <c r="I52" s="40"/>
      <c r="J52" s="40"/>
      <c r="K52" s="41"/>
      <c r="L52" s="41"/>
      <c r="M52" s="41"/>
      <c r="N52" s="41"/>
      <c r="O52" s="41"/>
      <c r="P52" s="41"/>
      <c r="Q52" s="41"/>
      <c r="R52" s="41"/>
      <c r="S52" s="41"/>
      <c r="T52" s="41"/>
      <c r="U52" s="41"/>
      <c r="V52" s="184">
        <f t="shared" si="2"/>
        <v>0</v>
      </c>
      <c r="W52" s="42"/>
      <c r="X52" s="41"/>
      <c r="Y52" s="145"/>
      <c r="Z52" s="145"/>
      <c r="AA52" s="145"/>
      <c r="AB52" s="135"/>
      <c r="AC52" s="135"/>
      <c r="AD52" s="135"/>
      <c r="AE52" s="135"/>
      <c r="AF52" s="135"/>
      <c r="AG52" s="135"/>
      <c r="AH52" s="135"/>
      <c r="AI52" s="135"/>
      <c r="AJ52" s="135"/>
      <c r="AK52" s="135"/>
      <c r="AL52" s="135"/>
      <c r="AM52" s="42"/>
      <c r="AN52" s="42"/>
      <c r="AO52" s="43"/>
      <c r="AP52" s="42"/>
      <c r="AQ52" s="42"/>
      <c r="AR52" s="42"/>
      <c r="AS52" s="43"/>
      <c r="AT52" s="136"/>
      <c r="AU52" s="137"/>
    </row>
    <row r="53" spans="1:47" s="138" customFormat="1" ht="19.5" thickBot="1" x14ac:dyDescent="0.3">
      <c r="A53" s="133"/>
      <c r="B53" s="133"/>
      <c r="C53" s="134"/>
      <c r="D53" s="40" t="s">
        <v>66</v>
      </c>
      <c r="E53" s="40"/>
      <c r="F53" s="40"/>
      <c r="G53" s="40"/>
      <c r="H53" s="40"/>
      <c r="I53" s="40"/>
      <c r="J53" s="40"/>
      <c r="K53" s="41"/>
      <c r="L53" s="41"/>
      <c r="M53" s="41"/>
      <c r="N53" s="41"/>
      <c r="O53" s="41"/>
      <c r="P53" s="41"/>
      <c r="Q53" s="41"/>
      <c r="R53" s="41"/>
      <c r="S53" s="41"/>
      <c r="T53" s="41"/>
      <c r="U53" s="41"/>
      <c r="V53" s="184">
        <f t="shared" si="2"/>
        <v>0</v>
      </c>
      <c r="W53" s="42"/>
      <c r="X53" s="41"/>
      <c r="Y53" s="145"/>
      <c r="Z53" s="145"/>
      <c r="AA53" s="145"/>
      <c r="AB53" s="135"/>
      <c r="AC53" s="135"/>
      <c r="AD53" s="135"/>
      <c r="AE53" s="135"/>
      <c r="AF53" s="135"/>
      <c r="AG53" s="135"/>
      <c r="AH53" s="135"/>
      <c r="AI53" s="135"/>
      <c r="AJ53" s="135"/>
      <c r="AK53" s="135"/>
      <c r="AL53" s="135"/>
      <c r="AM53" s="42"/>
      <c r="AN53" s="42"/>
      <c r="AO53" s="43"/>
      <c r="AP53" s="42"/>
      <c r="AQ53" s="42"/>
      <c r="AR53" s="42"/>
      <c r="AS53" s="43"/>
      <c r="AT53" s="136"/>
      <c r="AU53" s="137"/>
    </row>
    <row r="54" spans="1:47" s="138" customFormat="1" ht="15.75" thickBot="1" x14ac:dyDescent="0.3">
      <c r="A54" s="133"/>
      <c r="B54" s="133"/>
      <c r="C54" s="134"/>
      <c r="D54" s="37" t="s">
        <v>79</v>
      </c>
      <c r="E54" s="38"/>
      <c r="F54" s="38"/>
      <c r="G54" s="38"/>
      <c r="H54" s="38"/>
      <c r="I54" s="38"/>
      <c r="J54" s="38"/>
      <c r="K54" s="39"/>
      <c r="L54" s="39"/>
      <c r="M54" s="39"/>
      <c r="N54" s="39"/>
      <c r="O54" s="39"/>
      <c r="P54" s="39"/>
      <c r="Q54" s="39"/>
      <c r="R54" s="39"/>
      <c r="S54" s="39"/>
      <c r="T54" s="39"/>
      <c r="U54" s="39"/>
      <c r="V54" s="39"/>
      <c r="W54" s="39"/>
      <c r="X54" s="39"/>
      <c r="Y54" s="39"/>
      <c r="Z54" s="39"/>
      <c r="AA54" s="38"/>
      <c r="AB54" s="38"/>
      <c r="AC54" s="38"/>
      <c r="AD54" s="38"/>
      <c r="AE54" s="38"/>
      <c r="AF54" s="38"/>
      <c r="AG54" s="38"/>
      <c r="AH54" s="38"/>
      <c r="AI54" s="38"/>
      <c r="AJ54" s="38"/>
      <c r="AK54" s="38"/>
      <c r="AL54" s="38"/>
      <c r="AM54" s="39"/>
      <c r="AN54" s="39"/>
      <c r="AO54" s="39"/>
      <c r="AP54" s="39"/>
      <c r="AQ54" s="39"/>
      <c r="AR54" s="39"/>
      <c r="AS54" s="39"/>
      <c r="AT54" s="136"/>
      <c r="AU54" s="137"/>
    </row>
    <row r="55" spans="1:47" s="138" customFormat="1" ht="29.25" thickBot="1" x14ac:dyDescent="0.3">
      <c r="A55" s="133"/>
      <c r="B55" s="133"/>
      <c r="C55" s="134"/>
      <c r="D55" s="40" t="s">
        <v>80</v>
      </c>
      <c r="E55" s="40"/>
      <c r="F55" s="40"/>
      <c r="G55" s="40"/>
      <c r="H55" s="40"/>
      <c r="I55" s="40"/>
      <c r="J55" s="40"/>
      <c r="K55" s="41"/>
      <c r="L55" s="41"/>
      <c r="M55" s="41"/>
      <c r="N55" s="41"/>
      <c r="O55" s="41"/>
      <c r="P55" s="41"/>
      <c r="Q55" s="41"/>
      <c r="R55" s="41"/>
      <c r="S55" s="41"/>
      <c r="T55" s="41"/>
      <c r="U55" s="41"/>
      <c r="V55" s="184">
        <f t="shared" ref="V55:V57" si="4">SUM(L55:U55)</f>
        <v>0</v>
      </c>
      <c r="W55" s="42" t="s">
        <v>81</v>
      </c>
      <c r="X55" s="41"/>
      <c r="Y55" s="145"/>
      <c r="Z55" s="145"/>
      <c r="AA55" s="145"/>
      <c r="AB55" s="135"/>
      <c r="AC55" s="135"/>
      <c r="AD55" s="135"/>
      <c r="AE55" s="135"/>
      <c r="AF55" s="135"/>
      <c r="AG55" s="135"/>
      <c r="AH55" s="135"/>
      <c r="AI55" s="135"/>
      <c r="AJ55" s="135"/>
      <c r="AK55" s="135"/>
      <c r="AL55" s="135"/>
      <c r="AM55" s="42"/>
      <c r="AN55" s="42"/>
      <c r="AO55" s="43"/>
      <c r="AP55" s="42"/>
      <c r="AQ55" s="42"/>
      <c r="AR55" s="42"/>
      <c r="AS55" s="43"/>
      <c r="AT55" s="136"/>
      <c r="AU55" s="137"/>
    </row>
    <row r="56" spans="1:47" s="138" customFormat="1" ht="29.25" thickBot="1" x14ac:dyDescent="0.3">
      <c r="A56" s="133"/>
      <c r="B56" s="133"/>
      <c r="C56" s="134"/>
      <c r="D56" s="40" t="s">
        <v>80</v>
      </c>
      <c r="E56" s="40"/>
      <c r="F56" s="40"/>
      <c r="G56" s="40"/>
      <c r="H56" s="40"/>
      <c r="I56" s="40"/>
      <c r="J56" s="40"/>
      <c r="K56" s="41"/>
      <c r="L56" s="41"/>
      <c r="M56" s="41"/>
      <c r="N56" s="41"/>
      <c r="O56" s="41"/>
      <c r="P56" s="41"/>
      <c r="Q56" s="41"/>
      <c r="R56" s="41"/>
      <c r="S56" s="41"/>
      <c r="T56" s="41"/>
      <c r="U56" s="41"/>
      <c r="V56" s="184">
        <f t="shared" si="4"/>
        <v>0</v>
      </c>
      <c r="W56" s="42" t="s">
        <v>81</v>
      </c>
      <c r="X56" s="41"/>
      <c r="Y56" s="145"/>
      <c r="Z56" s="145"/>
      <c r="AA56" s="145"/>
      <c r="AB56" s="135"/>
      <c r="AC56" s="135"/>
      <c r="AD56" s="135"/>
      <c r="AE56" s="135"/>
      <c r="AF56" s="135"/>
      <c r="AG56" s="135"/>
      <c r="AH56" s="135"/>
      <c r="AI56" s="135"/>
      <c r="AJ56" s="135"/>
      <c r="AK56" s="135"/>
      <c r="AL56" s="135"/>
      <c r="AM56" s="42"/>
      <c r="AN56" s="42"/>
      <c r="AO56" s="43"/>
      <c r="AP56" s="42"/>
      <c r="AQ56" s="42"/>
      <c r="AR56" s="42"/>
      <c r="AS56" s="43"/>
      <c r="AT56" s="136"/>
      <c r="AU56" s="137"/>
    </row>
    <row r="57" spans="1:47" s="138" customFormat="1" ht="29.25" thickBot="1" x14ac:dyDescent="0.3">
      <c r="A57" s="133"/>
      <c r="B57" s="133"/>
      <c r="C57" s="134"/>
      <c r="D57" s="40" t="s">
        <v>80</v>
      </c>
      <c r="E57" s="40"/>
      <c r="F57" s="40"/>
      <c r="G57" s="40"/>
      <c r="H57" s="40"/>
      <c r="I57" s="40"/>
      <c r="J57" s="40"/>
      <c r="K57" s="41"/>
      <c r="L57" s="41"/>
      <c r="M57" s="41"/>
      <c r="N57" s="41"/>
      <c r="O57" s="41"/>
      <c r="P57" s="41"/>
      <c r="Q57" s="41"/>
      <c r="R57" s="41"/>
      <c r="S57" s="41"/>
      <c r="T57" s="41"/>
      <c r="U57" s="41"/>
      <c r="V57" s="184">
        <f t="shared" si="4"/>
        <v>0</v>
      </c>
      <c r="W57" s="42" t="s">
        <v>81</v>
      </c>
      <c r="X57" s="41"/>
      <c r="Y57" s="145"/>
      <c r="Z57" s="145"/>
      <c r="AA57" s="145"/>
      <c r="AB57" s="135"/>
      <c r="AC57" s="135"/>
      <c r="AD57" s="135"/>
      <c r="AE57" s="135"/>
      <c r="AF57" s="135"/>
      <c r="AG57" s="135"/>
      <c r="AH57" s="135"/>
      <c r="AI57" s="135"/>
      <c r="AJ57" s="135"/>
      <c r="AK57" s="135"/>
      <c r="AL57" s="135"/>
      <c r="AM57" s="42"/>
      <c r="AN57" s="42"/>
      <c r="AO57" s="43"/>
      <c r="AP57" s="42"/>
      <c r="AQ57" s="42"/>
      <c r="AR57" s="42"/>
      <c r="AS57" s="43"/>
      <c r="AT57" s="136"/>
      <c r="AU57" s="137"/>
    </row>
    <row r="58" spans="1:47" s="138" customFormat="1" ht="15.75" thickBot="1" x14ac:dyDescent="0.3">
      <c r="A58" s="133"/>
      <c r="B58" s="133"/>
      <c r="C58" s="134"/>
      <c r="D58" s="37" t="s">
        <v>82</v>
      </c>
      <c r="E58" s="38"/>
      <c r="F58" s="38"/>
      <c r="G58" s="38"/>
      <c r="H58" s="38"/>
      <c r="I58" s="38"/>
      <c r="J58" s="38"/>
      <c r="K58" s="39"/>
      <c r="L58" s="39"/>
      <c r="M58" s="39"/>
      <c r="N58" s="39"/>
      <c r="O58" s="39"/>
      <c r="P58" s="39"/>
      <c r="Q58" s="39"/>
      <c r="R58" s="39"/>
      <c r="S58" s="39"/>
      <c r="T58" s="39"/>
      <c r="U58" s="39"/>
      <c r="V58" s="39"/>
      <c r="W58" s="39"/>
      <c r="X58" s="39"/>
      <c r="Y58" s="39"/>
      <c r="Z58" s="39"/>
      <c r="AA58" s="38"/>
      <c r="AB58" s="38"/>
      <c r="AC58" s="38"/>
      <c r="AD58" s="38"/>
      <c r="AE58" s="38"/>
      <c r="AF58" s="38"/>
      <c r="AG58" s="38"/>
      <c r="AH58" s="38"/>
      <c r="AI58" s="38"/>
      <c r="AJ58" s="38"/>
      <c r="AK58" s="38"/>
      <c r="AL58" s="38"/>
      <c r="AM58" s="39"/>
      <c r="AN58" s="39"/>
      <c r="AO58" s="39"/>
      <c r="AP58" s="39"/>
      <c r="AQ58" s="39"/>
      <c r="AR58" s="39"/>
      <c r="AS58" s="39"/>
      <c r="AT58" s="136"/>
      <c r="AU58" s="137"/>
    </row>
    <row r="59" spans="1:47" s="138" customFormat="1" ht="29.25" thickBot="1" x14ac:dyDescent="0.3">
      <c r="A59" s="133"/>
      <c r="B59" s="133"/>
      <c r="C59" s="134"/>
      <c r="D59" s="40" t="s">
        <v>83</v>
      </c>
      <c r="E59" s="40"/>
      <c r="F59" s="40"/>
      <c r="G59" s="40"/>
      <c r="H59" s="40"/>
      <c r="I59" s="40"/>
      <c r="J59" s="40"/>
      <c r="K59" s="41"/>
      <c r="L59" s="41"/>
      <c r="M59" s="41"/>
      <c r="N59" s="41"/>
      <c r="O59" s="41"/>
      <c r="P59" s="41"/>
      <c r="Q59" s="41"/>
      <c r="R59" s="41"/>
      <c r="S59" s="41"/>
      <c r="T59" s="41"/>
      <c r="U59" s="41"/>
      <c r="V59" s="184">
        <f t="shared" ref="V59:V61" si="5">SUM(L59:U59)</f>
        <v>0</v>
      </c>
      <c r="W59" s="42" t="s">
        <v>81</v>
      </c>
      <c r="X59" s="41"/>
      <c r="Y59" s="145"/>
      <c r="Z59" s="145"/>
      <c r="AA59" s="145"/>
      <c r="AB59" s="135"/>
      <c r="AC59" s="135"/>
      <c r="AD59" s="135"/>
      <c r="AE59" s="135"/>
      <c r="AF59" s="135"/>
      <c r="AG59" s="135"/>
      <c r="AH59" s="135"/>
      <c r="AI59" s="135"/>
      <c r="AJ59" s="135"/>
      <c r="AK59" s="135"/>
      <c r="AL59" s="135"/>
      <c r="AM59" s="42"/>
      <c r="AN59" s="42"/>
      <c r="AO59" s="43"/>
      <c r="AP59" s="42"/>
      <c r="AQ59" s="42"/>
      <c r="AR59" s="42"/>
      <c r="AS59" s="43"/>
      <c r="AT59" s="136"/>
      <c r="AU59" s="137"/>
    </row>
    <row r="60" spans="1:47" s="138" customFormat="1" ht="29.25" thickBot="1" x14ac:dyDescent="0.3">
      <c r="A60" s="133"/>
      <c r="B60" s="133"/>
      <c r="C60" s="134"/>
      <c r="D60" s="40" t="s">
        <v>83</v>
      </c>
      <c r="E60" s="40"/>
      <c r="F60" s="40"/>
      <c r="G60" s="40"/>
      <c r="H60" s="40"/>
      <c r="I60" s="40"/>
      <c r="J60" s="40"/>
      <c r="K60" s="41"/>
      <c r="L60" s="41"/>
      <c r="M60" s="41"/>
      <c r="N60" s="41"/>
      <c r="O60" s="41"/>
      <c r="P60" s="41"/>
      <c r="Q60" s="41"/>
      <c r="R60" s="41"/>
      <c r="S60" s="41"/>
      <c r="T60" s="41"/>
      <c r="U60" s="41"/>
      <c r="V60" s="184">
        <f t="shared" si="5"/>
        <v>0</v>
      </c>
      <c r="W60" s="42" t="s">
        <v>81</v>
      </c>
      <c r="X60" s="41"/>
      <c r="Y60" s="145"/>
      <c r="Z60" s="145"/>
      <c r="AA60" s="145"/>
      <c r="AB60" s="135"/>
      <c r="AC60" s="135"/>
      <c r="AD60" s="135"/>
      <c r="AE60" s="135"/>
      <c r="AF60" s="135"/>
      <c r="AG60" s="135"/>
      <c r="AH60" s="135"/>
      <c r="AI60" s="135"/>
      <c r="AJ60" s="135"/>
      <c r="AK60" s="135"/>
      <c r="AL60" s="135"/>
      <c r="AM60" s="42"/>
      <c r="AN60" s="42"/>
      <c r="AO60" s="43"/>
      <c r="AP60" s="42"/>
      <c r="AQ60" s="42"/>
      <c r="AR60" s="42"/>
      <c r="AS60" s="43"/>
      <c r="AT60" s="136"/>
      <c r="AU60" s="137"/>
    </row>
    <row r="61" spans="1:47" s="138" customFormat="1" ht="29.25" thickBot="1" x14ac:dyDescent="0.3">
      <c r="A61" s="133"/>
      <c r="B61" s="133"/>
      <c r="C61" s="134"/>
      <c r="D61" s="40" t="s">
        <v>83</v>
      </c>
      <c r="E61" s="40"/>
      <c r="F61" s="40"/>
      <c r="G61" s="40"/>
      <c r="H61" s="40"/>
      <c r="I61" s="40"/>
      <c r="J61" s="40"/>
      <c r="K61" s="41"/>
      <c r="L61" s="41"/>
      <c r="M61" s="41"/>
      <c r="N61" s="41"/>
      <c r="O61" s="41"/>
      <c r="P61" s="41"/>
      <c r="Q61" s="41"/>
      <c r="R61" s="41"/>
      <c r="S61" s="41"/>
      <c r="T61" s="41"/>
      <c r="U61" s="41"/>
      <c r="V61" s="184">
        <f t="shared" si="5"/>
        <v>0</v>
      </c>
      <c r="W61" s="42" t="s">
        <v>81</v>
      </c>
      <c r="X61" s="41"/>
      <c r="Y61" s="145"/>
      <c r="Z61" s="145"/>
      <c r="AA61" s="145"/>
      <c r="AB61" s="135"/>
      <c r="AC61" s="135"/>
      <c r="AD61" s="135"/>
      <c r="AE61" s="135"/>
      <c r="AF61" s="135"/>
      <c r="AG61" s="135"/>
      <c r="AH61" s="135"/>
      <c r="AI61" s="135"/>
      <c r="AJ61" s="135"/>
      <c r="AK61" s="135"/>
      <c r="AL61" s="135"/>
      <c r="AM61" s="42"/>
      <c r="AN61" s="42"/>
      <c r="AO61" s="43"/>
      <c r="AP61" s="42"/>
      <c r="AQ61" s="42"/>
      <c r="AR61" s="42"/>
      <c r="AS61" s="43"/>
      <c r="AT61" s="136"/>
      <c r="AU61" s="137"/>
    </row>
    <row r="62" spans="1:47" s="138" customFormat="1" ht="15.75" thickBot="1" x14ac:dyDescent="0.3">
      <c r="A62" s="133"/>
      <c r="B62" s="133"/>
      <c r="C62" s="134"/>
      <c r="D62" s="37" t="s">
        <v>84</v>
      </c>
      <c r="E62" s="38"/>
      <c r="F62" s="38"/>
      <c r="G62" s="38"/>
      <c r="H62" s="38"/>
      <c r="I62" s="38"/>
      <c r="J62" s="38"/>
      <c r="K62" s="39"/>
      <c r="L62" s="39"/>
      <c r="M62" s="39"/>
      <c r="N62" s="39"/>
      <c r="O62" s="39"/>
      <c r="P62" s="39"/>
      <c r="Q62" s="39"/>
      <c r="R62" s="39"/>
      <c r="S62" s="39"/>
      <c r="T62" s="39"/>
      <c r="U62" s="39"/>
      <c r="V62" s="39"/>
      <c r="W62" s="39"/>
      <c r="X62" s="39"/>
      <c r="Y62" s="39"/>
      <c r="Z62" s="39"/>
      <c r="AA62" s="38"/>
      <c r="AB62" s="38"/>
      <c r="AC62" s="38"/>
      <c r="AD62" s="38"/>
      <c r="AE62" s="38"/>
      <c r="AF62" s="38"/>
      <c r="AG62" s="38"/>
      <c r="AH62" s="38"/>
      <c r="AI62" s="38"/>
      <c r="AJ62" s="38"/>
      <c r="AK62" s="38"/>
      <c r="AL62" s="38"/>
      <c r="AM62" s="39"/>
      <c r="AN62" s="39"/>
      <c r="AO62" s="39"/>
      <c r="AP62" s="39"/>
      <c r="AQ62" s="39"/>
      <c r="AR62" s="39"/>
      <c r="AS62" s="39"/>
      <c r="AT62" s="136"/>
      <c r="AU62" s="137"/>
    </row>
    <row r="63" spans="1:47" s="138" customFormat="1" ht="29.25" thickBot="1" x14ac:dyDescent="0.3">
      <c r="A63" s="133"/>
      <c r="B63" s="133"/>
      <c r="C63" s="134"/>
      <c r="D63" s="40" t="s">
        <v>85</v>
      </c>
      <c r="E63" s="40"/>
      <c r="F63" s="40"/>
      <c r="G63" s="40"/>
      <c r="H63" s="40"/>
      <c r="I63" s="40"/>
      <c r="J63" s="40"/>
      <c r="K63" s="41"/>
      <c r="L63" s="41"/>
      <c r="M63" s="41"/>
      <c r="N63" s="41"/>
      <c r="O63" s="41"/>
      <c r="P63" s="41"/>
      <c r="Q63" s="41"/>
      <c r="R63" s="41"/>
      <c r="S63" s="41"/>
      <c r="T63" s="41"/>
      <c r="U63" s="41"/>
      <c r="V63" s="184">
        <f t="shared" ref="V63:V65" si="6">SUM(L63:U63)</f>
        <v>0</v>
      </c>
      <c r="W63" s="42" t="s">
        <v>81</v>
      </c>
      <c r="X63" s="41"/>
      <c r="Y63" s="145"/>
      <c r="Z63" s="145"/>
      <c r="AA63" s="145"/>
      <c r="AB63" s="135"/>
      <c r="AC63" s="135"/>
      <c r="AD63" s="135"/>
      <c r="AE63" s="135"/>
      <c r="AF63" s="135"/>
      <c r="AG63" s="135"/>
      <c r="AH63" s="135"/>
      <c r="AI63" s="135"/>
      <c r="AJ63" s="135"/>
      <c r="AK63" s="135"/>
      <c r="AL63" s="135"/>
      <c r="AM63" s="42"/>
      <c r="AN63" s="42"/>
      <c r="AO63" s="43"/>
      <c r="AP63" s="42"/>
      <c r="AQ63" s="42"/>
      <c r="AR63" s="42"/>
      <c r="AS63" s="43"/>
      <c r="AT63" s="136"/>
      <c r="AU63" s="137"/>
    </row>
    <row r="64" spans="1:47" s="138" customFormat="1" ht="29.25" thickBot="1" x14ac:dyDescent="0.3">
      <c r="A64" s="133"/>
      <c r="B64" s="133"/>
      <c r="C64" s="134"/>
      <c r="D64" s="40" t="s">
        <v>85</v>
      </c>
      <c r="E64" s="40"/>
      <c r="F64" s="40"/>
      <c r="G64" s="40"/>
      <c r="H64" s="40"/>
      <c r="I64" s="40"/>
      <c r="J64" s="40"/>
      <c r="K64" s="41"/>
      <c r="L64" s="41"/>
      <c r="M64" s="41"/>
      <c r="N64" s="41"/>
      <c r="O64" s="41"/>
      <c r="P64" s="41"/>
      <c r="Q64" s="41"/>
      <c r="R64" s="41"/>
      <c r="S64" s="41"/>
      <c r="T64" s="41"/>
      <c r="U64" s="41"/>
      <c r="V64" s="184">
        <f t="shared" si="6"/>
        <v>0</v>
      </c>
      <c r="W64" s="42" t="s">
        <v>81</v>
      </c>
      <c r="X64" s="41"/>
      <c r="Y64" s="145"/>
      <c r="Z64" s="145"/>
      <c r="AA64" s="145"/>
      <c r="AB64" s="135"/>
      <c r="AC64" s="135"/>
      <c r="AD64" s="135"/>
      <c r="AE64" s="135"/>
      <c r="AF64" s="135"/>
      <c r="AG64" s="135"/>
      <c r="AH64" s="135"/>
      <c r="AI64" s="135"/>
      <c r="AJ64" s="135"/>
      <c r="AK64" s="135"/>
      <c r="AL64" s="135"/>
      <c r="AM64" s="42"/>
      <c r="AN64" s="42"/>
      <c r="AO64" s="43"/>
      <c r="AP64" s="42"/>
      <c r="AQ64" s="42"/>
      <c r="AR64" s="42"/>
      <c r="AS64" s="43"/>
      <c r="AT64" s="136"/>
      <c r="AU64" s="137"/>
    </row>
    <row r="65" spans="1:47" s="138" customFormat="1" ht="29.25" thickBot="1" x14ac:dyDescent="0.3">
      <c r="A65" s="133"/>
      <c r="B65" s="133"/>
      <c r="C65" s="134"/>
      <c r="D65" s="40" t="s">
        <v>85</v>
      </c>
      <c r="E65" s="40"/>
      <c r="F65" s="40"/>
      <c r="G65" s="40"/>
      <c r="H65" s="40"/>
      <c r="I65" s="40"/>
      <c r="J65" s="40"/>
      <c r="K65" s="41"/>
      <c r="L65" s="41"/>
      <c r="M65" s="41"/>
      <c r="N65" s="41"/>
      <c r="O65" s="41"/>
      <c r="P65" s="41"/>
      <c r="Q65" s="41"/>
      <c r="R65" s="41"/>
      <c r="S65" s="41"/>
      <c r="T65" s="41"/>
      <c r="U65" s="41"/>
      <c r="V65" s="184">
        <f t="shared" si="6"/>
        <v>0</v>
      </c>
      <c r="W65" s="42" t="s">
        <v>81</v>
      </c>
      <c r="X65" s="41"/>
      <c r="Y65" s="145"/>
      <c r="Z65" s="145"/>
      <c r="AA65" s="145"/>
      <c r="AB65" s="135"/>
      <c r="AC65" s="135"/>
      <c r="AD65" s="135"/>
      <c r="AE65" s="135"/>
      <c r="AF65" s="135"/>
      <c r="AG65" s="135"/>
      <c r="AH65" s="135"/>
      <c r="AI65" s="135"/>
      <c r="AJ65" s="135"/>
      <c r="AK65" s="135"/>
      <c r="AL65" s="135"/>
      <c r="AM65" s="42"/>
      <c r="AN65" s="42"/>
      <c r="AO65" s="43"/>
      <c r="AP65" s="42"/>
      <c r="AQ65" s="42"/>
      <c r="AR65" s="42"/>
      <c r="AS65" s="43"/>
      <c r="AT65" s="136"/>
      <c r="AU65" s="137"/>
    </row>
    <row r="66" spans="1:47" x14ac:dyDescent="0.2">
      <c r="A66" s="9"/>
      <c r="B66" s="9"/>
      <c r="C66" s="26"/>
      <c r="D66" s="44"/>
      <c r="E66" s="44"/>
      <c r="F66" s="28"/>
      <c r="G66" s="29"/>
      <c r="H66" s="29"/>
      <c r="I66" s="29"/>
      <c r="J66" s="29"/>
      <c r="K66" s="29"/>
      <c r="L66" s="29"/>
      <c r="M66" s="29"/>
      <c r="N66" s="29"/>
      <c r="O66" s="29"/>
      <c r="P66" s="29"/>
      <c r="Q66" s="29"/>
      <c r="R66" s="29"/>
      <c r="S66" s="29"/>
      <c r="T66" s="29"/>
      <c r="U66" s="29"/>
      <c r="V66" s="29"/>
      <c r="W66" s="29"/>
      <c r="X66" s="30"/>
      <c r="Y66" s="29"/>
      <c r="Z66" s="29"/>
      <c r="AA66" s="29"/>
      <c r="AB66" s="29"/>
      <c r="AC66" s="29"/>
      <c r="AD66" s="29"/>
      <c r="AE66" s="29"/>
      <c r="AF66" s="29"/>
      <c r="AG66" s="29"/>
      <c r="AH66" s="29"/>
      <c r="AI66" s="29"/>
      <c r="AJ66" s="29"/>
      <c r="AK66" s="29"/>
      <c r="AL66" s="21"/>
      <c r="AM66" s="21"/>
      <c r="AN66" s="21"/>
      <c r="AO66" s="21"/>
      <c r="AP66" s="21"/>
      <c r="AQ66" s="21"/>
      <c r="AR66" s="21"/>
      <c r="AS66" s="21"/>
      <c r="AT66" s="22"/>
      <c r="AU66" s="11"/>
    </row>
    <row r="67" spans="1:47" ht="15" x14ac:dyDescent="0.2">
      <c r="A67" s="9"/>
      <c r="B67" s="9"/>
      <c r="C67" s="26"/>
      <c r="D67" s="23" t="s">
        <v>86</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2"/>
      <c r="AU67" s="11"/>
    </row>
    <row r="68" spans="1:47" ht="15" x14ac:dyDescent="0.2">
      <c r="A68" s="9"/>
      <c r="B68" s="9"/>
      <c r="C68" s="26"/>
      <c r="D68" s="23"/>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2"/>
      <c r="AU68" s="11"/>
    </row>
    <row r="69" spans="1:47" x14ac:dyDescent="0.2">
      <c r="A69" s="9"/>
      <c r="B69" s="9"/>
      <c r="C69" s="26"/>
      <c r="D69" s="27"/>
      <c r="E69" s="27" t="s">
        <v>12</v>
      </c>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2"/>
      <c r="AU69" s="11"/>
    </row>
    <row r="70" spans="1:47" ht="18.75" x14ac:dyDescent="0.2">
      <c r="A70" s="9"/>
      <c r="B70" s="9"/>
      <c r="C70" s="26"/>
      <c r="D70" s="45" t="s">
        <v>565</v>
      </c>
      <c r="E70" s="46">
        <f>SUM(AL84:AL86)</f>
        <v>1360077.7777777778</v>
      </c>
      <c r="F70" s="21"/>
      <c r="G70" s="21"/>
      <c r="H70" s="21"/>
      <c r="I70" s="21"/>
      <c r="J70" s="21"/>
      <c r="K70" s="21"/>
      <c r="L70" s="21"/>
      <c r="M70" s="21"/>
      <c r="N70" s="21"/>
      <c r="O70" s="21"/>
      <c r="P70" s="21"/>
      <c r="Q70" s="21"/>
      <c r="R70" s="21"/>
      <c r="S70" s="21"/>
      <c r="T70" s="21"/>
      <c r="U70" s="21"/>
      <c r="V70" s="21"/>
      <c r="W70" s="21"/>
      <c r="X70" s="21"/>
      <c r="Y70" s="71"/>
      <c r="Z70" s="21"/>
      <c r="AA70" s="21"/>
      <c r="AB70" s="21"/>
      <c r="AC70" s="21"/>
      <c r="AD70" s="21"/>
      <c r="AE70" s="21"/>
      <c r="AF70" s="21"/>
      <c r="AG70" s="21"/>
      <c r="AH70" s="21"/>
      <c r="AI70" s="21"/>
      <c r="AJ70" s="21"/>
      <c r="AK70" s="21"/>
      <c r="AL70" s="21"/>
      <c r="AM70" s="21"/>
      <c r="AN70" s="21"/>
      <c r="AO70" s="21"/>
      <c r="AP70" s="21"/>
      <c r="AQ70" s="21"/>
      <c r="AR70" s="21"/>
      <c r="AS70" s="21"/>
      <c r="AT70" s="22"/>
      <c r="AU70" s="11"/>
    </row>
    <row r="71" spans="1:47" ht="18.75" x14ac:dyDescent="0.2">
      <c r="A71" s="9"/>
      <c r="B71" s="9"/>
      <c r="C71" s="26"/>
      <c r="D71" s="45" t="s">
        <v>566</v>
      </c>
      <c r="E71" s="46">
        <f>SUM(AL88:AL90)</f>
        <v>0</v>
      </c>
      <c r="F71" s="21"/>
      <c r="G71" s="21"/>
      <c r="H71" s="21"/>
      <c r="I71" s="21"/>
      <c r="J71" s="21"/>
      <c r="K71" s="21"/>
      <c r="L71" s="21"/>
      <c r="M71" s="21"/>
      <c r="N71" s="21"/>
      <c r="O71" s="21"/>
      <c r="P71" s="21"/>
      <c r="Q71" s="21"/>
      <c r="R71" s="21"/>
      <c r="S71" s="21"/>
      <c r="T71" s="21"/>
      <c r="U71" s="21"/>
      <c r="V71" s="21"/>
      <c r="W71" s="21"/>
      <c r="X71" s="21"/>
      <c r="Y71" s="72"/>
      <c r="Z71" s="21"/>
      <c r="AA71" s="21"/>
      <c r="AB71" s="21"/>
      <c r="AC71" s="21"/>
      <c r="AD71" s="21"/>
      <c r="AE71" s="21"/>
      <c r="AF71" s="21"/>
      <c r="AG71" s="21"/>
      <c r="AH71" s="21"/>
      <c r="AI71" s="21"/>
      <c r="AJ71" s="21"/>
      <c r="AK71" s="21"/>
      <c r="AL71" s="21"/>
      <c r="AM71" s="21"/>
      <c r="AN71" s="21"/>
      <c r="AO71" s="21"/>
      <c r="AP71" s="21"/>
      <c r="AQ71" s="21"/>
      <c r="AR71" s="21"/>
      <c r="AS71" s="21"/>
      <c r="AT71" s="22"/>
      <c r="AU71" s="11"/>
    </row>
    <row r="72" spans="1:47" ht="18.75" x14ac:dyDescent="0.2">
      <c r="A72" s="9"/>
      <c r="B72" s="9"/>
      <c r="C72" s="26"/>
      <c r="D72" s="45" t="s">
        <v>567</v>
      </c>
      <c r="E72" s="46">
        <f>AL92</f>
        <v>0</v>
      </c>
      <c r="F72" s="21"/>
      <c r="G72" s="21"/>
      <c r="H72" s="21"/>
      <c r="I72" s="21"/>
      <c r="J72" s="21"/>
      <c r="K72" s="21"/>
      <c r="L72" s="21"/>
      <c r="M72" s="21"/>
      <c r="N72" s="21"/>
      <c r="O72" s="21"/>
      <c r="P72" s="21"/>
      <c r="Q72" s="21"/>
      <c r="R72" s="21"/>
      <c r="S72" s="21"/>
      <c r="T72" s="21"/>
      <c r="U72" s="21"/>
      <c r="V72" s="21"/>
      <c r="W72" s="21"/>
      <c r="X72" s="21"/>
      <c r="Y72" s="72"/>
      <c r="Z72" s="21"/>
      <c r="AA72" s="21"/>
      <c r="AB72" s="21"/>
      <c r="AC72" s="21"/>
      <c r="AD72" s="21"/>
      <c r="AE72" s="21"/>
      <c r="AF72" s="21"/>
      <c r="AG72" s="21"/>
      <c r="AH72" s="21"/>
      <c r="AI72" s="21"/>
      <c r="AJ72" s="21"/>
      <c r="AK72" s="21"/>
      <c r="AL72" s="21"/>
      <c r="AM72" s="21"/>
      <c r="AN72" s="21"/>
      <c r="AO72" s="21"/>
      <c r="AP72" s="21"/>
      <c r="AQ72" s="21"/>
      <c r="AR72" s="21"/>
      <c r="AS72" s="21"/>
      <c r="AT72" s="22"/>
      <c r="AU72" s="11"/>
    </row>
    <row r="73" spans="1:47" ht="18.75" x14ac:dyDescent="0.2">
      <c r="A73" s="9"/>
      <c r="B73" s="9"/>
      <c r="C73" s="26"/>
      <c r="D73" s="45" t="s">
        <v>568</v>
      </c>
      <c r="E73" s="46">
        <f>SUM(AL94:AL96)</f>
        <v>0</v>
      </c>
      <c r="F73" s="21"/>
      <c r="G73" s="21"/>
      <c r="H73" s="21"/>
      <c r="I73" s="21"/>
      <c r="J73" s="21"/>
      <c r="K73" s="21"/>
      <c r="L73" s="149"/>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2"/>
      <c r="AU73" s="11"/>
    </row>
    <row r="74" spans="1:47" ht="18.75" x14ac:dyDescent="0.2">
      <c r="A74" s="9"/>
      <c r="B74" s="9"/>
      <c r="C74" s="26"/>
      <c r="D74" s="45" t="s">
        <v>569</v>
      </c>
      <c r="E74" s="46">
        <f>SUM(AL98:AL100)</f>
        <v>0</v>
      </c>
      <c r="F74" s="21"/>
      <c r="G74" s="21"/>
      <c r="H74" s="21"/>
      <c r="I74" s="21"/>
      <c r="J74" s="21"/>
      <c r="K74" s="21"/>
      <c r="L74" s="149"/>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2"/>
      <c r="AU74" s="11"/>
    </row>
    <row r="75" spans="1:47" ht="18.75" x14ac:dyDescent="0.2">
      <c r="A75" s="9"/>
      <c r="B75" s="9"/>
      <c r="C75" s="26"/>
      <c r="D75" s="45" t="s">
        <v>570</v>
      </c>
      <c r="E75" s="46">
        <f>SUM(AL102:AL104)</f>
        <v>0</v>
      </c>
      <c r="F75" s="21"/>
      <c r="G75" s="21"/>
      <c r="H75" s="21"/>
      <c r="I75" s="21"/>
      <c r="J75" s="21"/>
      <c r="K75" s="21"/>
      <c r="L75" s="21"/>
      <c r="M75" s="21"/>
      <c r="N75" s="21"/>
      <c r="O75" s="21"/>
      <c r="P75" s="21"/>
      <c r="Q75" s="21"/>
      <c r="R75" s="21"/>
      <c r="S75" s="21"/>
      <c r="T75" s="21"/>
      <c r="U75" s="21"/>
      <c r="V75" s="21"/>
      <c r="W75" s="21"/>
      <c r="X75" s="21"/>
      <c r="Y75" s="179"/>
      <c r="Z75" s="21"/>
      <c r="AA75" s="21"/>
      <c r="AB75" s="21"/>
      <c r="AC75" s="21"/>
      <c r="AD75" s="21"/>
      <c r="AE75" s="21"/>
      <c r="AF75" s="21"/>
      <c r="AG75" s="21"/>
      <c r="AH75" s="21"/>
      <c r="AI75" s="21"/>
      <c r="AJ75" s="21"/>
      <c r="AK75" s="21"/>
      <c r="AL75" s="21"/>
      <c r="AM75" s="21"/>
      <c r="AN75" s="21"/>
      <c r="AO75" s="21"/>
      <c r="AP75" s="21"/>
      <c r="AQ75" s="21"/>
      <c r="AR75" s="21"/>
      <c r="AS75" s="21"/>
      <c r="AT75" s="22"/>
      <c r="AU75" s="11"/>
    </row>
    <row r="76" spans="1:47" ht="18.75" x14ac:dyDescent="0.2">
      <c r="A76" s="9"/>
      <c r="B76" s="9"/>
      <c r="C76" s="26"/>
      <c r="D76" s="194" t="s">
        <v>571</v>
      </c>
      <c r="E76" s="46">
        <f>SUM(AL106:AL108)</f>
        <v>0</v>
      </c>
      <c r="F76" s="21"/>
      <c r="G76" s="21"/>
      <c r="H76" s="21"/>
      <c r="I76" s="21"/>
      <c r="J76" s="21"/>
      <c r="K76" s="21"/>
      <c r="L76" s="148"/>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2"/>
      <c r="AU76" s="11"/>
    </row>
    <row r="77" spans="1:47" ht="15" x14ac:dyDescent="0.2">
      <c r="A77" s="9"/>
      <c r="B77" s="9"/>
      <c r="C77" s="26"/>
      <c r="D77" s="47" t="s">
        <v>13</v>
      </c>
      <c r="E77" s="48">
        <f>SUM(E70:E76)</f>
        <v>1360077.7777777778</v>
      </c>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2"/>
      <c r="AU77" s="11"/>
    </row>
    <row r="78" spans="1:47" x14ac:dyDescent="0.2">
      <c r="A78" s="9"/>
      <c r="B78" s="9"/>
      <c r="C78" s="26"/>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2"/>
      <c r="AU78" s="11"/>
    </row>
    <row r="79" spans="1:47" ht="14.65" customHeight="1" thickBot="1" x14ac:dyDescent="0.25">
      <c r="A79" s="9"/>
      <c r="B79" s="9"/>
      <c r="C79" s="26"/>
      <c r="D79" s="213" t="s">
        <v>14</v>
      </c>
      <c r="E79" s="214"/>
      <c r="F79" s="214"/>
      <c r="G79" s="214"/>
      <c r="H79" s="214"/>
      <c r="I79" s="214"/>
      <c r="J79" s="214"/>
      <c r="K79" s="214"/>
      <c r="L79" s="214"/>
      <c r="M79" s="214"/>
      <c r="N79" s="214"/>
      <c r="O79" s="214"/>
      <c r="P79" s="214"/>
      <c r="Q79" s="214"/>
      <c r="R79" s="214"/>
      <c r="S79" s="214"/>
      <c r="T79" s="214"/>
      <c r="U79" s="214"/>
      <c r="V79" s="214"/>
      <c r="W79" s="215"/>
      <c r="X79" s="76" t="s">
        <v>87</v>
      </c>
      <c r="Y79" s="49"/>
      <c r="Z79" s="49"/>
      <c r="AA79" s="49"/>
      <c r="AB79" s="49"/>
      <c r="AC79" s="49"/>
      <c r="AD79" s="49"/>
      <c r="AE79" s="49"/>
      <c r="AF79" s="49"/>
      <c r="AG79" s="49"/>
      <c r="AH79" s="49"/>
      <c r="AI79" s="49"/>
      <c r="AJ79" s="49"/>
      <c r="AK79" s="49"/>
      <c r="AL79" s="49"/>
      <c r="AM79" s="78"/>
      <c r="AN79" s="76" t="s">
        <v>16</v>
      </c>
      <c r="AO79" s="78"/>
      <c r="AP79" s="78"/>
      <c r="AQ79" s="78"/>
      <c r="AR79" s="78"/>
      <c r="AS79" s="78"/>
      <c r="AT79" s="22"/>
      <c r="AU79" s="11"/>
    </row>
    <row r="80" spans="1:47" ht="90.75" thickBot="1" x14ac:dyDescent="0.25">
      <c r="A80" s="9"/>
      <c r="B80" s="9"/>
      <c r="C80" s="20"/>
      <c r="D80" s="50" t="s">
        <v>17</v>
      </c>
      <c r="E80" s="35" t="s">
        <v>18</v>
      </c>
      <c r="F80" s="35" t="s">
        <v>19</v>
      </c>
      <c r="G80" s="35" t="s">
        <v>88</v>
      </c>
      <c r="H80" s="35" t="s">
        <v>89</v>
      </c>
      <c r="I80" s="35" t="s">
        <v>22</v>
      </c>
      <c r="J80" s="35" t="s">
        <v>23</v>
      </c>
      <c r="K80" s="50" t="s">
        <v>24</v>
      </c>
      <c r="L80" s="50" t="s">
        <v>25</v>
      </c>
      <c r="M80" s="50" t="s">
        <v>26</v>
      </c>
      <c r="N80" s="50" t="s">
        <v>27</v>
      </c>
      <c r="O80" s="50" t="s">
        <v>28</v>
      </c>
      <c r="P80" s="50" t="s">
        <v>29</v>
      </c>
      <c r="Q80" s="50" t="s">
        <v>30</v>
      </c>
      <c r="R80" s="50" t="s">
        <v>31</v>
      </c>
      <c r="S80" s="50" t="s">
        <v>32</v>
      </c>
      <c r="T80" s="50" t="s">
        <v>33</v>
      </c>
      <c r="U80" s="50" t="s">
        <v>34</v>
      </c>
      <c r="V80" s="50" t="s">
        <v>35</v>
      </c>
      <c r="W80" s="34" t="s">
        <v>36</v>
      </c>
      <c r="X80" s="34" t="s">
        <v>37</v>
      </c>
      <c r="Y80" s="34" t="s">
        <v>38</v>
      </c>
      <c r="Z80" s="34" t="s">
        <v>39</v>
      </c>
      <c r="AA80" s="34" t="s">
        <v>40</v>
      </c>
      <c r="AB80" s="54" t="s">
        <v>41</v>
      </c>
      <c r="AC80" s="54" t="s">
        <v>42</v>
      </c>
      <c r="AD80" s="54" t="s">
        <v>43</v>
      </c>
      <c r="AE80" s="54" t="s">
        <v>44</v>
      </c>
      <c r="AF80" s="54" t="s">
        <v>45</v>
      </c>
      <c r="AG80" s="54" t="s">
        <v>46</v>
      </c>
      <c r="AH80" s="54" t="s">
        <v>47</v>
      </c>
      <c r="AI80" s="54" t="s">
        <v>48</v>
      </c>
      <c r="AJ80" s="54" t="s">
        <v>49</v>
      </c>
      <c r="AK80" s="54" t="s">
        <v>50</v>
      </c>
      <c r="AL80" s="34" t="s">
        <v>51</v>
      </c>
      <c r="AM80" s="34" t="s">
        <v>90</v>
      </c>
      <c r="AN80" s="34" t="s">
        <v>53</v>
      </c>
      <c r="AO80" s="34" t="s">
        <v>54</v>
      </c>
      <c r="AP80" s="34" t="s">
        <v>55</v>
      </c>
      <c r="AQ80" s="34" t="s">
        <v>56</v>
      </c>
      <c r="AR80" s="34" t="s">
        <v>57</v>
      </c>
      <c r="AS80" s="34" t="s">
        <v>58</v>
      </c>
      <c r="AT80" s="36"/>
      <c r="AU80" s="11"/>
    </row>
    <row r="81" spans="1:47" s="2" customFormat="1" ht="15.75" thickBot="1" x14ac:dyDescent="0.3">
      <c r="A81" s="14"/>
      <c r="B81" s="14"/>
      <c r="C81" s="20"/>
      <c r="D81" s="37" t="s">
        <v>91</v>
      </c>
      <c r="E81" s="38"/>
      <c r="F81" s="38"/>
      <c r="G81" s="38"/>
      <c r="H81" s="38"/>
      <c r="I81" s="38"/>
      <c r="J81" s="38"/>
      <c r="K81" s="38"/>
      <c r="L81" s="38"/>
      <c r="M81" s="38"/>
      <c r="N81" s="38"/>
      <c r="O81" s="38"/>
      <c r="P81" s="38"/>
      <c r="Q81" s="38"/>
      <c r="R81" s="38"/>
      <c r="S81" s="38"/>
      <c r="T81" s="38"/>
      <c r="U81" s="38"/>
      <c r="V81" s="38"/>
      <c r="W81" s="39"/>
      <c r="X81" s="38"/>
      <c r="Y81" s="38"/>
      <c r="Z81" s="38"/>
      <c r="AA81" s="38"/>
      <c r="AB81" s="38"/>
      <c r="AC81" s="38"/>
      <c r="AD81" s="38"/>
      <c r="AE81" s="38"/>
      <c r="AF81" s="38"/>
      <c r="AG81" s="39"/>
      <c r="AH81" s="39"/>
      <c r="AI81" s="39"/>
      <c r="AJ81" s="38"/>
      <c r="AK81" s="38"/>
      <c r="AL81" s="39"/>
      <c r="AM81" s="39"/>
      <c r="AN81" s="39"/>
      <c r="AO81" s="39"/>
      <c r="AP81" s="39"/>
      <c r="AQ81" s="39"/>
      <c r="AR81" s="39"/>
      <c r="AS81" s="39"/>
      <c r="AT81" s="36"/>
      <c r="AU81" s="16"/>
    </row>
    <row r="82" spans="1:47" s="2" customFormat="1" ht="86.25" thickBot="1" x14ac:dyDescent="0.3">
      <c r="A82" s="14"/>
      <c r="B82" s="14"/>
      <c r="C82" s="20"/>
      <c r="D82" s="40" t="s">
        <v>92</v>
      </c>
      <c r="E82" s="166"/>
      <c r="F82" s="166"/>
      <c r="G82" s="166"/>
      <c r="H82" s="166"/>
      <c r="I82" s="166"/>
      <c r="J82" s="166"/>
      <c r="K82" s="166" t="s">
        <v>61</v>
      </c>
      <c r="L82" s="166"/>
      <c r="M82" s="166"/>
      <c r="N82" s="166"/>
      <c r="O82" s="166"/>
      <c r="P82" s="166"/>
      <c r="Q82" s="166"/>
      <c r="R82" s="166"/>
      <c r="S82" s="166"/>
      <c r="T82" s="166"/>
      <c r="U82" s="166"/>
      <c r="V82" s="166"/>
      <c r="W82" s="166"/>
      <c r="X82" s="166"/>
      <c r="Y82" s="166"/>
      <c r="Z82" s="166"/>
      <c r="AA82" s="166"/>
      <c r="AB82" s="167">
        <f>SUM(AB83:AB111)</f>
        <v>136007.77777777778</v>
      </c>
      <c r="AC82" s="167">
        <f t="shared" ref="AC82:AJ82" si="7">SUM(AC83:AC111)</f>
        <v>136007.77777777778</v>
      </c>
      <c r="AD82" s="167">
        <f t="shared" si="7"/>
        <v>136007.77777777778</v>
      </c>
      <c r="AE82" s="167">
        <f t="shared" si="7"/>
        <v>136007.77777777778</v>
      </c>
      <c r="AF82" s="167">
        <f t="shared" si="7"/>
        <v>136007.77777777778</v>
      </c>
      <c r="AG82" s="167">
        <f t="shared" si="7"/>
        <v>136007.77777777778</v>
      </c>
      <c r="AH82" s="167">
        <f t="shared" si="7"/>
        <v>136007.77777777778</v>
      </c>
      <c r="AI82" s="167">
        <f t="shared" si="7"/>
        <v>136007.77777777778</v>
      </c>
      <c r="AJ82" s="167">
        <f t="shared" si="7"/>
        <v>136007.77777777778</v>
      </c>
      <c r="AK82" s="167">
        <f>SUM(AK83:AK111)</f>
        <v>136007.77777777778</v>
      </c>
      <c r="AL82" s="168">
        <f>SUM(AL83:AL111)</f>
        <v>1360077.7777777778</v>
      </c>
      <c r="AM82" s="42" t="s">
        <v>62</v>
      </c>
      <c r="AN82" s="42"/>
      <c r="AO82" s="43"/>
      <c r="AP82" s="42"/>
      <c r="AQ82" s="42"/>
      <c r="AR82" s="42"/>
      <c r="AS82" s="43"/>
      <c r="AT82" s="36"/>
      <c r="AU82" s="16"/>
    </row>
    <row r="83" spans="1:47" ht="15.75" thickBot="1" x14ac:dyDescent="0.25">
      <c r="A83" s="9"/>
      <c r="B83" s="9"/>
      <c r="C83" s="20"/>
      <c r="D83" s="37" t="s">
        <v>63</v>
      </c>
      <c r="E83" s="38"/>
      <c r="F83" s="38"/>
      <c r="G83" s="38"/>
      <c r="H83" s="38"/>
      <c r="I83" s="38"/>
      <c r="J83" s="38"/>
      <c r="K83" s="38"/>
      <c r="L83" s="38"/>
      <c r="M83" s="38"/>
      <c r="N83" s="38"/>
      <c r="O83" s="38"/>
      <c r="P83" s="38"/>
      <c r="Q83" s="38"/>
      <c r="R83" s="38"/>
      <c r="S83" s="38"/>
      <c r="T83" s="38"/>
      <c r="U83" s="38"/>
      <c r="V83" s="38"/>
      <c r="W83" s="39"/>
      <c r="X83" s="39"/>
      <c r="Y83" s="39"/>
      <c r="Z83" s="39"/>
      <c r="AA83" s="38"/>
      <c r="AB83" s="38"/>
      <c r="AC83" s="38"/>
      <c r="AD83" s="38"/>
      <c r="AE83" s="38"/>
      <c r="AF83" s="38"/>
      <c r="AG83" s="38"/>
      <c r="AH83" s="38"/>
      <c r="AI83" s="38"/>
      <c r="AJ83" s="38"/>
      <c r="AK83" s="38"/>
      <c r="AL83" s="38"/>
      <c r="AM83" s="39"/>
      <c r="AN83" s="39"/>
      <c r="AO83" s="39"/>
      <c r="AP83" s="39"/>
      <c r="AQ83" s="39"/>
      <c r="AR83" s="39"/>
      <c r="AS83" s="39"/>
      <c r="AT83" s="36"/>
      <c r="AU83" s="11"/>
    </row>
    <row r="84" spans="1:47" s="138" customFormat="1" ht="42.6" customHeight="1" thickBot="1" x14ac:dyDescent="0.3">
      <c r="A84" s="133"/>
      <c r="B84" s="133"/>
      <c r="C84" s="140"/>
      <c r="D84" s="40" t="s">
        <v>93</v>
      </c>
      <c r="E84" s="141" t="s">
        <v>94</v>
      </c>
      <c r="F84" s="141" t="s">
        <v>95</v>
      </c>
      <c r="G84" s="142"/>
      <c r="H84" s="142"/>
      <c r="I84" s="143" t="s">
        <v>96</v>
      </c>
      <c r="J84" s="40" t="s">
        <v>97</v>
      </c>
      <c r="K84" s="144" t="s">
        <v>98</v>
      </c>
      <c r="L84" s="144">
        <f t="shared" ref="L84:U84" si="8">L51*$Y$84</f>
        <v>3732736.0955580445</v>
      </c>
      <c r="M84" s="144">
        <f t="shared" si="8"/>
        <v>3732736.0955580445</v>
      </c>
      <c r="N84" s="144">
        <f t="shared" si="8"/>
        <v>3732736.0955580445</v>
      </c>
      <c r="O84" s="144">
        <f t="shared" si="8"/>
        <v>3732736.0955580445</v>
      </c>
      <c r="P84" s="144">
        <f t="shared" si="8"/>
        <v>3732736.0955580445</v>
      </c>
      <c r="Q84" s="144">
        <f t="shared" si="8"/>
        <v>3732736.0955580445</v>
      </c>
      <c r="R84" s="144">
        <f t="shared" si="8"/>
        <v>3732736.0955580445</v>
      </c>
      <c r="S84" s="144">
        <f t="shared" si="8"/>
        <v>3732736.0955580445</v>
      </c>
      <c r="T84" s="144">
        <f t="shared" si="8"/>
        <v>3732736.0955580445</v>
      </c>
      <c r="U84" s="144">
        <f t="shared" si="8"/>
        <v>3732736.0955580445</v>
      </c>
      <c r="V84" s="184">
        <f t="shared" ref="V84:V86" si="9">SUM(L84:U84)</f>
        <v>37327360.955580443</v>
      </c>
      <c r="W84" s="42" t="s">
        <v>99</v>
      </c>
      <c r="X84" s="41" t="s">
        <v>100</v>
      </c>
      <c r="Y84" s="185">
        <f>'Proj Conversion Factors'!D118/3.6/Assumptions!B10</f>
        <v>37.327360955580446</v>
      </c>
      <c r="Z84" s="145" t="s">
        <v>101</v>
      </c>
      <c r="AA84" s="186">
        <f>'Ref Conversion Factors'!D57</f>
        <v>0</v>
      </c>
      <c r="AB84" s="150">
        <f>$AA$85*L84</f>
        <v>0</v>
      </c>
      <c r="AC84" s="150">
        <f t="shared" ref="AC84" si="10">$AA$85*M84</f>
        <v>0</v>
      </c>
      <c r="AD84" s="150">
        <f t="shared" ref="AD84" si="11">$AA$85*N84</f>
        <v>0</v>
      </c>
      <c r="AE84" s="150">
        <f t="shared" ref="AE84" si="12">$AA$85*O84</f>
        <v>0</v>
      </c>
      <c r="AF84" s="150">
        <f t="shared" ref="AF84" si="13">$AA$85*P84</f>
        <v>0</v>
      </c>
      <c r="AG84" s="150">
        <f t="shared" ref="AG84" si="14">$AA$85*Q84</f>
        <v>0</v>
      </c>
      <c r="AH84" s="150">
        <f t="shared" ref="AH84" si="15">$AA$85*R84</f>
        <v>0</v>
      </c>
      <c r="AI84" s="150">
        <f t="shared" ref="AI84" si="16">$AA$85*S84</f>
        <v>0</v>
      </c>
      <c r="AJ84" s="150">
        <f t="shared" ref="AJ84" si="17">$AA$85*T84</f>
        <v>0</v>
      </c>
      <c r="AK84" s="150">
        <f t="shared" ref="AK84" si="18">$AA$85*U84</f>
        <v>0</v>
      </c>
      <c r="AL84" s="150"/>
      <c r="AM84" s="42" t="s">
        <v>102</v>
      </c>
      <c r="AN84" s="42" t="s">
        <v>103</v>
      </c>
      <c r="AO84" s="43" t="s">
        <v>104</v>
      </c>
      <c r="AP84" s="42" t="s">
        <v>105</v>
      </c>
      <c r="AQ84" s="42" t="s">
        <v>106</v>
      </c>
      <c r="AR84" s="42"/>
      <c r="AS84" s="43" t="s">
        <v>78</v>
      </c>
      <c r="AT84" s="146"/>
      <c r="AU84" s="137"/>
    </row>
    <row r="85" spans="1:47" s="138" customFormat="1" ht="58.5" customHeight="1" thickBot="1" x14ac:dyDescent="0.3">
      <c r="A85" s="133"/>
      <c r="B85" s="133"/>
      <c r="C85" s="140"/>
      <c r="D85" s="40" t="s">
        <v>93</v>
      </c>
      <c r="E85" s="141" t="s">
        <v>94</v>
      </c>
      <c r="F85" s="141" t="s">
        <v>95</v>
      </c>
      <c r="G85" s="142"/>
      <c r="H85" s="142"/>
      <c r="I85" s="143" t="s">
        <v>107</v>
      </c>
      <c r="J85" s="40" t="s">
        <v>108</v>
      </c>
      <c r="K85" s="144" t="s">
        <v>109</v>
      </c>
      <c r="L85" s="144">
        <f t="shared" ref="L85:U85" si="19">9*L51</f>
        <v>900000</v>
      </c>
      <c r="M85" s="144">
        <f t="shared" si="19"/>
        <v>900000</v>
      </c>
      <c r="N85" s="144">
        <f>9*N51</f>
        <v>900000</v>
      </c>
      <c r="O85" s="144">
        <f t="shared" si="19"/>
        <v>900000</v>
      </c>
      <c r="P85" s="144">
        <f t="shared" si="19"/>
        <v>900000</v>
      </c>
      <c r="Q85" s="144">
        <f t="shared" si="19"/>
        <v>900000</v>
      </c>
      <c r="R85" s="144">
        <f t="shared" si="19"/>
        <v>900000</v>
      </c>
      <c r="S85" s="144">
        <f t="shared" si="19"/>
        <v>900000</v>
      </c>
      <c r="T85" s="144">
        <f t="shared" si="19"/>
        <v>900000</v>
      </c>
      <c r="U85" s="144">
        <f t="shared" si="19"/>
        <v>900000</v>
      </c>
      <c r="V85" s="184">
        <f t="shared" si="9"/>
        <v>9000000</v>
      </c>
      <c r="W85" s="42" t="s">
        <v>110</v>
      </c>
      <c r="X85" s="41" t="s">
        <v>100</v>
      </c>
      <c r="Y85" s="185">
        <f>SUM(L85:U85)/SUM(L51:U51)</f>
        <v>9</v>
      </c>
      <c r="Z85" s="145" t="s">
        <v>111</v>
      </c>
      <c r="AA85" s="186">
        <v>0</v>
      </c>
      <c r="AB85" s="150">
        <f>$AA$85*L85</f>
        <v>0</v>
      </c>
      <c r="AC85" s="150">
        <f t="shared" ref="AC85:AK85" si="20">$AA$85*M85</f>
        <v>0</v>
      </c>
      <c r="AD85" s="150">
        <f t="shared" si="20"/>
        <v>0</v>
      </c>
      <c r="AE85" s="150">
        <f t="shared" si="20"/>
        <v>0</v>
      </c>
      <c r="AF85" s="150">
        <f t="shared" si="20"/>
        <v>0</v>
      </c>
      <c r="AG85" s="150">
        <f t="shared" si="20"/>
        <v>0</v>
      </c>
      <c r="AH85" s="150">
        <f t="shared" si="20"/>
        <v>0</v>
      </c>
      <c r="AI85" s="150">
        <f t="shared" si="20"/>
        <v>0</v>
      </c>
      <c r="AJ85" s="150">
        <f t="shared" si="20"/>
        <v>0</v>
      </c>
      <c r="AK85" s="150">
        <f t="shared" si="20"/>
        <v>0</v>
      </c>
      <c r="AL85" s="150">
        <f>SUM(AB85:AK85)</f>
        <v>0</v>
      </c>
      <c r="AM85" s="42" t="s">
        <v>112</v>
      </c>
      <c r="AN85" s="42" t="s">
        <v>103</v>
      </c>
      <c r="AO85" s="43" t="s">
        <v>104</v>
      </c>
      <c r="AP85" s="42" t="s">
        <v>105</v>
      </c>
      <c r="AQ85" s="42" t="s">
        <v>113</v>
      </c>
      <c r="AR85" s="42"/>
      <c r="AS85" s="43" t="s">
        <v>114</v>
      </c>
      <c r="AT85" s="146"/>
      <c r="AU85" s="137"/>
    </row>
    <row r="86" spans="1:47" s="138" customFormat="1" ht="42.6" customHeight="1" thickBot="1" x14ac:dyDescent="0.3">
      <c r="A86" s="133"/>
      <c r="B86" s="133"/>
      <c r="C86" s="140"/>
      <c r="D86" s="40" t="s">
        <v>93</v>
      </c>
      <c r="E86" s="141" t="s">
        <v>94</v>
      </c>
      <c r="F86" s="141" t="s">
        <v>95</v>
      </c>
      <c r="G86" s="142"/>
      <c r="H86" s="142"/>
      <c r="I86" s="143" t="s">
        <v>115</v>
      </c>
      <c r="J86" s="40" t="s">
        <v>116</v>
      </c>
      <c r="K86" s="144" t="s">
        <v>117</v>
      </c>
      <c r="L86" s="144">
        <f t="shared" ref="L86:U86" si="21">L51*$Y$86</f>
        <v>2180</v>
      </c>
      <c r="M86" s="144">
        <f t="shared" si="21"/>
        <v>2180</v>
      </c>
      <c r="N86" s="144">
        <f t="shared" si="21"/>
        <v>2180</v>
      </c>
      <c r="O86" s="144">
        <f t="shared" si="21"/>
        <v>2180</v>
      </c>
      <c r="P86" s="144">
        <f t="shared" si="21"/>
        <v>2180</v>
      </c>
      <c r="Q86" s="144">
        <f t="shared" si="21"/>
        <v>2180</v>
      </c>
      <c r="R86" s="144">
        <f t="shared" si="21"/>
        <v>2180</v>
      </c>
      <c r="S86" s="144">
        <f t="shared" si="21"/>
        <v>2180</v>
      </c>
      <c r="T86" s="144">
        <f t="shared" si="21"/>
        <v>2180</v>
      </c>
      <c r="U86" s="144">
        <f t="shared" si="21"/>
        <v>2180</v>
      </c>
      <c r="V86" s="184">
        <f t="shared" si="9"/>
        <v>21800</v>
      </c>
      <c r="W86" s="42" t="s">
        <v>118</v>
      </c>
      <c r="X86" s="41" t="s">
        <v>119</v>
      </c>
      <c r="Y86" s="187">
        <f>Assumptions!B11/1000</f>
        <v>2.18E-2</v>
      </c>
      <c r="Z86" s="145" t="s">
        <v>120</v>
      </c>
      <c r="AA86" s="186">
        <f>'Proj Conversion Factors'!D18/0.9</f>
        <v>62.388888888888886</v>
      </c>
      <c r="AB86" s="151">
        <f>$AA$86*L86</f>
        <v>136007.77777777778</v>
      </c>
      <c r="AC86" s="151">
        <f t="shared" ref="AC86:AK86" si="22">$AA$86*M86</f>
        <v>136007.77777777778</v>
      </c>
      <c r="AD86" s="151">
        <f t="shared" si="22"/>
        <v>136007.77777777778</v>
      </c>
      <c r="AE86" s="151">
        <f t="shared" si="22"/>
        <v>136007.77777777778</v>
      </c>
      <c r="AF86" s="151">
        <f t="shared" si="22"/>
        <v>136007.77777777778</v>
      </c>
      <c r="AG86" s="151">
        <f t="shared" si="22"/>
        <v>136007.77777777778</v>
      </c>
      <c r="AH86" s="151">
        <f t="shared" si="22"/>
        <v>136007.77777777778</v>
      </c>
      <c r="AI86" s="151">
        <f t="shared" si="22"/>
        <v>136007.77777777778</v>
      </c>
      <c r="AJ86" s="151">
        <f t="shared" si="22"/>
        <v>136007.77777777778</v>
      </c>
      <c r="AK86" s="151">
        <f t="shared" si="22"/>
        <v>136007.77777777778</v>
      </c>
      <c r="AL86" s="151">
        <f>SUM(AB86:AK86)</f>
        <v>1360077.7777777778</v>
      </c>
      <c r="AM86" s="42" t="s">
        <v>121</v>
      </c>
      <c r="AN86" s="42" t="s">
        <v>103</v>
      </c>
      <c r="AO86" s="43" t="s">
        <v>104</v>
      </c>
      <c r="AP86" s="42" t="s">
        <v>105</v>
      </c>
      <c r="AQ86" s="42" t="s">
        <v>106</v>
      </c>
      <c r="AR86" s="42"/>
      <c r="AS86" s="43" t="s">
        <v>78</v>
      </c>
      <c r="AT86" s="146"/>
      <c r="AU86" s="137"/>
    </row>
    <row r="87" spans="1:47" s="138" customFormat="1" ht="15.75" thickBot="1" x14ac:dyDescent="0.3">
      <c r="A87" s="133"/>
      <c r="B87" s="133"/>
      <c r="C87" s="140"/>
      <c r="D87" s="37" t="s">
        <v>65</v>
      </c>
      <c r="E87" s="38"/>
      <c r="F87" s="38"/>
      <c r="G87" s="38"/>
      <c r="H87" s="38"/>
      <c r="I87" s="38"/>
      <c r="J87" s="38"/>
      <c r="K87" s="38"/>
      <c r="L87" s="38"/>
      <c r="M87" s="38"/>
      <c r="N87" s="38"/>
      <c r="O87" s="38"/>
      <c r="P87" s="38"/>
      <c r="Q87" s="38"/>
      <c r="R87" s="38"/>
      <c r="S87" s="38"/>
      <c r="T87" s="38"/>
      <c r="U87" s="38"/>
      <c r="V87" s="38"/>
      <c r="W87" s="39"/>
      <c r="X87" s="39"/>
      <c r="Y87" s="39"/>
      <c r="Z87" s="39"/>
      <c r="AA87" s="38"/>
      <c r="AB87" s="38"/>
      <c r="AC87" s="38"/>
      <c r="AD87" s="38"/>
      <c r="AE87" s="38"/>
      <c r="AF87" s="38"/>
      <c r="AG87" s="38"/>
      <c r="AH87" s="38"/>
      <c r="AI87" s="38"/>
      <c r="AJ87" s="38"/>
      <c r="AK87" s="38"/>
      <c r="AL87" s="38"/>
      <c r="AM87" s="39"/>
      <c r="AN87" s="39"/>
      <c r="AO87" s="39"/>
      <c r="AP87" s="39"/>
      <c r="AQ87" s="39"/>
      <c r="AR87" s="39"/>
      <c r="AS87" s="39"/>
      <c r="AT87" s="146"/>
      <c r="AU87" s="137"/>
    </row>
    <row r="88" spans="1:47" s="138" customFormat="1" ht="72" thickBot="1" x14ac:dyDescent="0.3">
      <c r="A88" s="133"/>
      <c r="B88" s="133"/>
      <c r="C88" s="140"/>
      <c r="D88" s="40" t="s">
        <v>122</v>
      </c>
      <c r="E88" s="141" t="s">
        <v>94</v>
      </c>
      <c r="F88" s="141" t="s">
        <v>95</v>
      </c>
      <c r="G88" s="143" t="s">
        <v>123</v>
      </c>
      <c r="H88" s="147" t="s">
        <v>68</v>
      </c>
      <c r="I88" s="147" t="s">
        <v>68</v>
      </c>
      <c r="J88" s="143" t="s">
        <v>70</v>
      </c>
      <c r="K88" s="145" t="str">
        <f>K51</f>
        <v>tonnes</v>
      </c>
      <c r="L88" s="144">
        <f>L51</f>
        <v>100000</v>
      </c>
      <c r="M88" s="144">
        <f t="shared" ref="M88:U88" si="23">M51</f>
        <v>100000</v>
      </c>
      <c r="N88" s="144">
        <f t="shared" si="23"/>
        <v>100000</v>
      </c>
      <c r="O88" s="144">
        <f t="shared" si="23"/>
        <v>100000</v>
      </c>
      <c r="P88" s="144">
        <f t="shared" si="23"/>
        <v>100000</v>
      </c>
      <c r="Q88" s="144">
        <f t="shared" si="23"/>
        <v>100000</v>
      </c>
      <c r="R88" s="144">
        <f t="shared" si="23"/>
        <v>100000</v>
      </c>
      <c r="S88" s="144">
        <f t="shared" si="23"/>
        <v>100000</v>
      </c>
      <c r="T88" s="144">
        <f t="shared" si="23"/>
        <v>100000</v>
      </c>
      <c r="U88" s="144">
        <f t="shared" si="23"/>
        <v>100000</v>
      </c>
      <c r="V88" s="184">
        <f t="shared" ref="V88:V90" si="24">SUM(L88:U88)</f>
        <v>1000000</v>
      </c>
      <c r="W88" s="42"/>
      <c r="X88" s="41" t="s">
        <v>119</v>
      </c>
      <c r="Y88" s="188">
        <f>Y51</f>
        <v>1</v>
      </c>
      <c r="Z88" s="189" t="str">
        <f>Z51</f>
        <v>tH2 / t H2</v>
      </c>
      <c r="AA88" s="186">
        <v>0</v>
      </c>
      <c r="AB88" s="150">
        <f t="shared" ref="AB88:AK88" si="25">$AA$88*L88</f>
        <v>0</v>
      </c>
      <c r="AC88" s="150">
        <f t="shared" si="25"/>
        <v>0</v>
      </c>
      <c r="AD88" s="150">
        <f t="shared" si="25"/>
        <v>0</v>
      </c>
      <c r="AE88" s="150">
        <f t="shared" si="25"/>
        <v>0</v>
      </c>
      <c r="AF88" s="150">
        <f t="shared" si="25"/>
        <v>0</v>
      </c>
      <c r="AG88" s="150">
        <f t="shared" si="25"/>
        <v>0</v>
      </c>
      <c r="AH88" s="150">
        <f t="shared" si="25"/>
        <v>0</v>
      </c>
      <c r="AI88" s="150">
        <f t="shared" si="25"/>
        <v>0</v>
      </c>
      <c r="AJ88" s="150">
        <f t="shared" si="25"/>
        <v>0</v>
      </c>
      <c r="AK88" s="150">
        <f t="shared" si="25"/>
        <v>0</v>
      </c>
      <c r="AL88" s="151">
        <f>SUM(AB88:AK88)</f>
        <v>0</v>
      </c>
      <c r="AM88" s="42" t="s">
        <v>124</v>
      </c>
      <c r="AN88" s="42"/>
      <c r="AO88" s="43"/>
      <c r="AP88" s="42"/>
      <c r="AQ88" s="42"/>
      <c r="AR88" s="42"/>
      <c r="AS88" s="43"/>
      <c r="AT88" s="146"/>
      <c r="AU88" s="137"/>
    </row>
    <row r="89" spans="1:47" s="138" customFormat="1" ht="29.25" thickBot="1" x14ac:dyDescent="0.3">
      <c r="A89" s="133"/>
      <c r="B89" s="133"/>
      <c r="C89" s="140"/>
      <c r="D89" s="40" t="s">
        <v>122</v>
      </c>
      <c r="E89" s="141"/>
      <c r="F89" s="141"/>
      <c r="G89" s="143"/>
      <c r="H89" s="147"/>
      <c r="I89" s="147"/>
      <c r="J89" s="40"/>
      <c r="K89" s="145"/>
      <c r="L89" s="144"/>
      <c r="M89" s="144"/>
      <c r="N89" s="144"/>
      <c r="O89" s="144"/>
      <c r="P89" s="144"/>
      <c r="Q89" s="144"/>
      <c r="R89" s="144"/>
      <c r="S89" s="144"/>
      <c r="T89" s="144"/>
      <c r="U89" s="144"/>
      <c r="V89" s="184">
        <f t="shared" si="24"/>
        <v>0</v>
      </c>
      <c r="W89" s="42" t="s">
        <v>81</v>
      </c>
      <c r="X89" s="41"/>
      <c r="Y89" s="145"/>
      <c r="Z89" s="145"/>
      <c r="AA89" s="145"/>
      <c r="AB89" s="135"/>
      <c r="AC89" s="135"/>
      <c r="AD89" s="135"/>
      <c r="AE89" s="135"/>
      <c r="AF89" s="135"/>
      <c r="AG89" s="135"/>
      <c r="AH89" s="135"/>
      <c r="AI89" s="135"/>
      <c r="AJ89" s="135"/>
      <c r="AK89" s="135"/>
      <c r="AL89" s="135"/>
      <c r="AM89" s="42"/>
      <c r="AN89" s="42"/>
      <c r="AO89" s="43"/>
      <c r="AP89" s="42"/>
      <c r="AQ89" s="42"/>
      <c r="AR89" s="42"/>
      <c r="AS89" s="43"/>
      <c r="AT89" s="146"/>
      <c r="AU89" s="137"/>
    </row>
    <row r="90" spans="1:47" s="138" customFormat="1" ht="29.25" thickBot="1" x14ac:dyDescent="0.3">
      <c r="A90" s="133"/>
      <c r="B90" s="133"/>
      <c r="C90" s="140"/>
      <c r="D90" s="40" t="s">
        <v>122</v>
      </c>
      <c r="E90" s="141"/>
      <c r="F90" s="141"/>
      <c r="G90" s="143"/>
      <c r="H90" s="147"/>
      <c r="I90" s="40"/>
      <c r="J90" s="40"/>
      <c r="K90" s="145"/>
      <c r="L90" s="144"/>
      <c r="M90" s="144"/>
      <c r="N90" s="144"/>
      <c r="O90" s="144"/>
      <c r="P90" s="144"/>
      <c r="Q90" s="144"/>
      <c r="R90" s="144"/>
      <c r="S90" s="144"/>
      <c r="T90" s="144"/>
      <c r="U90" s="144"/>
      <c r="V90" s="184">
        <f t="shared" si="24"/>
        <v>0</v>
      </c>
      <c r="W90" s="42" t="s">
        <v>81</v>
      </c>
      <c r="X90" s="41"/>
      <c r="Y90" s="145"/>
      <c r="Z90" s="145"/>
      <c r="AA90" s="145"/>
      <c r="AB90" s="135"/>
      <c r="AC90" s="135"/>
      <c r="AD90" s="135"/>
      <c r="AE90" s="135"/>
      <c r="AF90" s="135"/>
      <c r="AG90" s="135"/>
      <c r="AH90" s="135"/>
      <c r="AI90" s="135"/>
      <c r="AJ90" s="135"/>
      <c r="AK90" s="135"/>
      <c r="AL90" s="135"/>
      <c r="AM90" s="42"/>
      <c r="AN90" s="42"/>
      <c r="AO90" s="43"/>
      <c r="AP90" s="42"/>
      <c r="AQ90" s="42"/>
      <c r="AR90" s="42"/>
      <c r="AS90" s="43"/>
      <c r="AT90" s="146"/>
      <c r="AU90" s="137"/>
    </row>
    <row r="91" spans="1:47" s="138" customFormat="1" ht="15.75" thickBot="1" x14ac:dyDescent="0.3">
      <c r="A91" s="133"/>
      <c r="B91" s="133"/>
      <c r="C91" s="140"/>
      <c r="D91" s="37" t="s">
        <v>562</v>
      </c>
      <c r="E91" s="38"/>
      <c r="F91" s="38"/>
      <c r="G91" s="38"/>
      <c r="H91" s="38"/>
      <c r="I91" s="38"/>
      <c r="J91" s="38"/>
      <c r="K91" s="38"/>
      <c r="L91" s="191"/>
      <c r="M91" s="191"/>
      <c r="N91" s="191"/>
      <c r="O91" s="191"/>
      <c r="P91" s="191"/>
      <c r="Q91" s="191"/>
      <c r="R91" s="191"/>
      <c r="S91" s="191"/>
      <c r="T91" s="191"/>
      <c r="U91" s="191"/>
      <c r="V91" s="191"/>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46"/>
      <c r="AU91" s="137"/>
    </row>
    <row r="92" spans="1:47" s="138" customFormat="1" ht="86.25" thickBot="1" x14ac:dyDescent="0.3">
      <c r="A92" s="133"/>
      <c r="B92" s="133"/>
      <c r="C92" s="140"/>
      <c r="D92" s="40" t="s">
        <v>577</v>
      </c>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51">
        <v>0</v>
      </c>
      <c r="AC92" s="151">
        <v>0</v>
      </c>
      <c r="AD92" s="151">
        <v>0</v>
      </c>
      <c r="AE92" s="151">
        <v>0</v>
      </c>
      <c r="AF92" s="151">
        <v>0</v>
      </c>
      <c r="AG92" s="151">
        <v>0</v>
      </c>
      <c r="AH92" s="151">
        <v>0</v>
      </c>
      <c r="AI92" s="151">
        <v>0</v>
      </c>
      <c r="AJ92" s="151">
        <v>0</v>
      </c>
      <c r="AK92" s="151">
        <v>0</v>
      </c>
      <c r="AL92" s="193">
        <f>SUM(AB92:AK92)</f>
        <v>0</v>
      </c>
      <c r="AM92" s="42"/>
      <c r="AN92" s="42" t="s">
        <v>563</v>
      </c>
      <c r="AO92" s="43" t="s">
        <v>564</v>
      </c>
      <c r="AP92" s="42" t="s">
        <v>105</v>
      </c>
      <c r="AQ92" s="42" t="s">
        <v>106</v>
      </c>
      <c r="AR92" s="42"/>
      <c r="AS92" s="43" t="s">
        <v>78</v>
      </c>
      <c r="AT92" s="146"/>
      <c r="AU92" s="137"/>
    </row>
    <row r="93" spans="1:47" s="138" customFormat="1" ht="15.75" thickBot="1" x14ac:dyDescent="0.3">
      <c r="A93" s="133"/>
      <c r="B93" s="133"/>
      <c r="C93" s="140"/>
      <c r="D93" s="37" t="s">
        <v>79</v>
      </c>
      <c r="E93" s="38"/>
      <c r="F93" s="38"/>
      <c r="G93" s="38"/>
      <c r="H93" s="38"/>
      <c r="I93" s="38"/>
      <c r="J93" s="38"/>
      <c r="K93" s="38"/>
      <c r="L93" s="38"/>
      <c r="M93" s="38"/>
      <c r="N93" s="38"/>
      <c r="O93" s="38"/>
      <c r="P93" s="38"/>
      <c r="Q93" s="38"/>
      <c r="R93" s="38"/>
      <c r="S93" s="38"/>
      <c r="T93" s="38"/>
      <c r="U93" s="38"/>
      <c r="V93" s="38"/>
      <c r="W93" s="39"/>
      <c r="X93" s="39"/>
      <c r="Y93" s="39"/>
      <c r="Z93" s="39"/>
      <c r="AA93" s="38"/>
      <c r="AB93" s="38"/>
      <c r="AC93" s="38"/>
      <c r="AD93" s="38"/>
      <c r="AE93" s="38"/>
      <c r="AF93" s="38"/>
      <c r="AG93" s="38"/>
      <c r="AH93" s="38"/>
      <c r="AI93" s="38"/>
      <c r="AJ93" s="38"/>
      <c r="AK93" s="38"/>
      <c r="AL93" s="38"/>
      <c r="AM93" s="39"/>
      <c r="AN93" s="39"/>
      <c r="AO93" s="39"/>
      <c r="AP93" s="39"/>
      <c r="AQ93" s="39"/>
      <c r="AR93" s="39"/>
      <c r="AS93" s="39"/>
      <c r="AT93" s="146"/>
      <c r="AU93" s="137"/>
    </row>
    <row r="94" spans="1:47" s="138" customFormat="1" ht="29.25" thickBot="1" x14ac:dyDescent="0.3">
      <c r="A94" s="133"/>
      <c r="B94" s="133"/>
      <c r="C94" s="140"/>
      <c r="D94" s="40" t="s">
        <v>125</v>
      </c>
      <c r="E94" s="40"/>
      <c r="F94" s="141"/>
      <c r="G94" s="142"/>
      <c r="H94" s="142"/>
      <c r="I94" s="147"/>
      <c r="J94" s="147"/>
      <c r="K94" s="145"/>
      <c r="L94" s="145"/>
      <c r="M94" s="145"/>
      <c r="N94" s="145"/>
      <c r="O94" s="145"/>
      <c r="P94" s="145"/>
      <c r="Q94" s="145"/>
      <c r="R94" s="145"/>
      <c r="S94" s="145"/>
      <c r="T94" s="145"/>
      <c r="U94" s="145"/>
      <c r="V94" s="184">
        <f t="shared" ref="V94:V96" si="26">SUM(L94:U94)</f>
        <v>0</v>
      </c>
      <c r="W94" s="42" t="s">
        <v>81</v>
      </c>
      <c r="X94" s="41"/>
      <c r="Y94" s="145"/>
      <c r="Z94" s="145"/>
      <c r="AA94" s="145"/>
      <c r="AB94" s="135"/>
      <c r="AC94" s="135"/>
      <c r="AD94" s="135"/>
      <c r="AE94" s="135"/>
      <c r="AF94" s="135"/>
      <c r="AG94" s="135"/>
      <c r="AH94" s="135"/>
      <c r="AI94" s="135"/>
      <c r="AJ94" s="135"/>
      <c r="AK94" s="135"/>
      <c r="AL94" s="135"/>
      <c r="AM94" s="42"/>
      <c r="AN94" s="42"/>
      <c r="AO94" s="43"/>
      <c r="AP94" s="42"/>
      <c r="AQ94" s="42"/>
      <c r="AR94" s="42"/>
      <c r="AS94" s="43"/>
      <c r="AT94" s="146"/>
      <c r="AU94" s="137"/>
    </row>
    <row r="95" spans="1:47" s="138" customFormat="1" ht="29.25" thickBot="1" x14ac:dyDescent="0.3">
      <c r="A95" s="133"/>
      <c r="B95" s="133"/>
      <c r="C95" s="140"/>
      <c r="D95" s="40" t="s">
        <v>125</v>
      </c>
      <c r="E95" s="40"/>
      <c r="F95" s="141"/>
      <c r="G95" s="142"/>
      <c r="H95" s="142"/>
      <c r="I95" s="147"/>
      <c r="J95" s="147"/>
      <c r="K95" s="145"/>
      <c r="L95" s="145"/>
      <c r="M95" s="145"/>
      <c r="N95" s="145"/>
      <c r="O95" s="145"/>
      <c r="P95" s="145"/>
      <c r="Q95" s="145"/>
      <c r="R95" s="145"/>
      <c r="S95" s="145"/>
      <c r="T95" s="145"/>
      <c r="U95" s="145"/>
      <c r="V95" s="184">
        <f t="shared" si="26"/>
        <v>0</v>
      </c>
      <c r="W95" s="42" t="s">
        <v>81</v>
      </c>
      <c r="X95" s="41"/>
      <c r="Y95" s="145"/>
      <c r="Z95" s="145"/>
      <c r="AA95" s="145"/>
      <c r="AB95" s="135"/>
      <c r="AC95" s="135"/>
      <c r="AD95" s="135"/>
      <c r="AE95" s="135"/>
      <c r="AF95" s="135"/>
      <c r="AG95" s="135"/>
      <c r="AH95" s="135"/>
      <c r="AI95" s="135"/>
      <c r="AJ95" s="135"/>
      <c r="AK95" s="135"/>
      <c r="AL95" s="135"/>
      <c r="AM95" s="42"/>
      <c r="AN95" s="42"/>
      <c r="AO95" s="43"/>
      <c r="AP95" s="42"/>
      <c r="AQ95" s="42"/>
      <c r="AR95" s="42"/>
      <c r="AS95" s="43"/>
      <c r="AT95" s="146"/>
      <c r="AU95" s="137"/>
    </row>
    <row r="96" spans="1:47" s="138" customFormat="1" ht="29.25" thickBot="1" x14ac:dyDescent="0.3">
      <c r="A96" s="133"/>
      <c r="B96" s="133"/>
      <c r="C96" s="140"/>
      <c r="D96" s="40" t="s">
        <v>125</v>
      </c>
      <c r="E96" s="40"/>
      <c r="F96" s="141"/>
      <c r="G96" s="142"/>
      <c r="H96" s="142"/>
      <c r="I96" s="147"/>
      <c r="J96" s="147"/>
      <c r="K96" s="145"/>
      <c r="L96" s="145"/>
      <c r="M96" s="145"/>
      <c r="N96" s="145"/>
      <c r="O96" s="145"/>
      <c r="P96" s="145"/>
      <c r="Q96" s="145"/>
      <c r="R96" s="145"/>
      <c r="S96" s="145"/>
      <c r="T96" s="145"/>
      <c r="U96" s="145"/>
      <c r="V96" s="184">
        <f t="shared" si="26"/>
        <v>0</v>
      </c>
      <c r="W96" s="42" t="s">
        <v>81</v>
      </c>
      <c r="X96" s="41"/>
      <c r="Y96" s="145"/>
      <c r="Z96" s="145"/>
      <c r="AA96" s="145"/>
      <c r="AB96" s="135"/>
      <c r="AC96" s="135"/>
      <c r="AD96" s="135"/>
      <c r="AE96" s="135"/>
      <c r="AF96" s="135"/>
      <c r="AG96" s="135"/>
      <c r="AH96" s="135"/>
      <c r="AI96" s="135"/>
      <c r="AJ96" s="135"/>
      <c r="AK96" s="135"/>
      <c r="AL96" s="135"/>
      <c r="AM96" s="42"/>
      <c r="AN96" s="42"/>
      <c r="AO96" s="43"/>
      <c r="AP96" s="42"/>
      <c r="AQ96" s="42"/>
      <c r="AR96" s="42"/>
      <c r="AS96" s="43"/>
      <c r="AT96" s="146"/>
      <c r="AU96" s="137"/>
    </row>
    <row r="97" spans="1:47" s="138" customFormat="1" ht="15.75" thickBot="1" x14ac:dyDescent="0.3">
      <c r="A97" s="133"/>
      <c r="B97" s="133"/>
      <c r="C97" s="140"/>
      <c r="D97" s="37" t="s">
        <v>126</v>
      </c>
      <c r="E97" s="38"/>
      <c r="F97" s="38"/>
      <c r="G97" s="38"/>
      <c r="H97" s="38"/>
      <c r="I97" s="38"/>
      <c r="J97" s="38"/>
      <c r="K97" s="38"/>
      <c r="L97" s="38"/>
      <c r="M97" s="38"/>
      <c r="N97" s="38"/>
      <c r="O97" s="38"/>
      <c r="P97" s="38"/>
      <c r="Q97" s="38"/>
      <c r="R97" s="38"/>
      <c r="S97" s="38"/>
      <c r="T97" s="38"/>
      <c r="U97" s="38"/>
      <c r="V97" s="38"/>
      <c r="W97" s="39"/>
      <c r="X97" s="39"/>
      <c r="Y97" s="39"/>
      <c r="Z97" s="39"/>
      <c r="AA97" s="38"/>
      <c r="AB97" s="38"/>
      <c r="AC97" s="38"/>
      <c r="AD97" s="38"/>
      <c r="AE97" s="38"/>
      <c r="AF97" s="38"/>
      <c r="AG97" s="38"/>
      <c r="AH97" s="38"/>
      <c r="AI97" s="38"/>
      <c r="AJ97" s="38"/>
      <c r="AK97" s="38"/>
      <c r="AL97" s="38"/>
      <c r="AM97" s="39"/>
      <c r="AN97" s="39"/>
      <c r="AO97" s="39"/>
      <c r="AP97" s="39"/>
      <c r="AQ97" s="39"/>
      <c r="AR97" s="39"/>
      <c r="AS97" s="39"/>
      <c r="AT97" s="146"/>
      <c r="AU97" s="137"/>
    </row>
    <row r="98" spans="1:47" s="138" customFormat="1" ht="29.25" thickBot="1" x14ac:dyDescent="0.3">
      <c r="A98" s="133"/>
      <c r="B98" s="133"/>
      <c r="C98" s="140"/>
      <c r="D98" s="40" t="s">
        <v>127</v>
      </c>
      <c r="E98" s="40"/>
      <c r="F98" s="141"/>
      <c r="G98" s="142"/>
      <c r="H98" s="142"/>
      <c r="I98" s="147"/>
      <c r="J98" s="147"/>
      <c r="K98" s="145"/>
      <c r="L98" s="145"/>
      <c r="M98" s="145"/>
      <c r="N98" s="145"/>
      <c r="O98" s="145"/>
      <c r="P98" s="145"/>
      <c r="Q98" s="145"/>
      <c r="R98" s="145"/>
      <c r="S98" s="145"/>
      <c r="T98" s="145"/>
      <c r="U98" s="145"/>
      <c r="V98" s="184">
        <f t="shared" ref="V98:V100" si="27">SUM(L98:U98)</f>
        <v>0</v>
      </c>
      <c r="W98" s="42" t="s">
        <v>81</v>
      </c>
      <c r="X98" s="41"/>
      <c r="Y98" s="145"/>
      <c r="Z98" s="145"/>
      <c r="AA98" s="145"/>
      <c r="AB98" s="135"/>
      <c r="AC98" s="135"/>
      <c r="AD98" s="135"/>
      <c r="AE98" s="135"/>
      <c r="AF98" s="135"/>
      <c r="AG98" s="135"/>
      <c r="AH98" s="135"/>
      <c r="AI98" s="135"/>
      <c r="AJ98" s="135"/>
      <c r="AK98" s="135"/>
      <c r="AL98" s="135"/>
      <c r="AM98" s="42"/>
      <c r="AN98" s="42"/>
      <c r="AO98" s="43"/>
      <c r="AP98" s="42"/>
      <c r="AQ98" s="42"/>
      <c r="AR98" s="42"/>
      <c r="AS98" s="43"/>
      <c r="AT98" s="146"/>
      <c r="AU98" s="137"/>
    </row>
    <row r="99" spans="1:47" s="138" customFormat="1" ht="29.25" thickBot="1" x14ac:dyDescent="0.3">
      <c r="A99" s="133"/>
      <c r="B99" s="133"/>
      <c r="C99" s="140"/>
      <c r="D99" s="40" t="s">
        <v>127</v>
      </c>
      <c r="E99" s="40"/>
      <c r="F99" s="141"/>
      <c r="G99" s="142"/>
      <c r="H99" s="142"/>
      <c r="I99" s="147"/>
      <c r="J99" s="147"/>
      <c r="K99" s="145"/>
      <c r="L99" s="145"/>
      <c r="M99" s="145"/>
      <c r="N99" s="145"/>
      <c r="O99" s="145"/>
      <c r="P99" s="145"/>
      <c r="Q99" s="145"/>
      <c r="R99" s="145"/>
      <c r="S99" s="145"/>
      <c r="T99" s="145"/>
      <c r="U99" s="145"/>
      <c r="V99" s="184">
        <f t="shared" si="27"/>
        <v>0</v>
      </c>
      <c r="W99" s="42" t="s">
        <v>81</v>
      </c>
      <c r="X99" s="41"/>
      <c r="Y99" s="145"/>
      <c r="Z99" s="145"/>
      <c r="AA99" s="145"/>
      <c r="AB99" s="135"/>
      <c r="AC99" s="135"/>
      <c r="AD99" s="135"/>
      <c r="AE99" s="135"/>
      <c r="AF99" s="135"/>
      <c r="AG99" s="135"/>
      <c r="AH99" s="135"/>
      <c r="AI99" s="135"/>
      <c r="AJ99" s="135"/>
      <c r="AK99" s="135"/>
      <c r="AL99" s="135"/>
      <c r="AM99" s="42"/>
      <c r="AN99" s="42"/>
      <c r="AO99" s="43"/>
      <c r="AP99" s="42"/>
      <c r="AQ99" s="42"/>
      <c r="AR99" s="42"/>
      <c r="AS99" s="43"/>
      <c r="AT99" s="146"/>
      <c r="AU99" s="137"/>
    </row>
    <row r="100" spans="1:47" s="138" customFormat="1" ht="29.25" thickBot="1" x14ac:dyDescent="0.3">
      <c r="A100" s="133"/>
      <c r="B100" s="133"/>
      <c r="C100" s="140"/>
      <c r="D100" s="40" t="s">
        <v>127</v>
      </c>
      <c r="E100" s="40"/>
      <c r="F100" s="141"/>
      <c r="G100" s="142"/>
      <c r="H100" s="142"/>
      <c r="I100" s="147"/>
      <c r="J100" s="147"/>
      <c r="K100" s="145"/>
      <c r="L100" s="145"/>
      <c r="M100" s="145"/>
      <c r="N100" s="145"/>
      <c r="O100" s="145"/>
      <c r="P100" s="145"/>
      <c r="Q100" s="145"/>
      <c r="R100" s="145"/>
      <c r="S100" s="145"/>
      <c r="T100" s="145"/>
      <c r="U100" s="145"/>
      <c r="V100" s="184">
        <f t="shared" si="27"/>
        <v>0</v>
      </c>
      <c r="W100" s="42" t="s">
        <v>81</v>
      </c>
      <c r="X100" s="41"/>
      <c r="Y100" s="145"/>
      <c r="Z100" s="145"/>
      <c r="AA100" s="145"/>
      <c r="AB100" s="135"/>
      <c r="AC100" s="135"/>
      <c r="AD100" s="135"/>
      <c r="AE100" s="135"/>
      <c r="AF100" s="135"/>
      <c r="AG100" s="135"/>
      <c r="AH100" s="135"/>
      <c r="AI100" s="135"/>
      <c r="AJ100" s="135"/>
      <c r="AK100" s="135"/>
      <c r="AL100" s="135"/>
      <c r="AM100" s="42"/>
      <c r="AN100" s="42"/>
      <c r="AO100" s="43"/>
      <c r="AP100" s="42"/>
      <c r="AQ100" s="42"/>
      <c r="AR100" s="42"/>
      <c r="AS100" s="43"/>
      <c r="AT100" s="146"/>
      <c r="AU100" s="137"/>
    </row>
    <row r="101" spans="1:47" s="138" customFormat="1" ht="15.75" thickBot="1" x14ac:dyDescent="0.3">
      <c r="A101" s="133"/>
      <c r="B101" s="133"/>
      <c r="C101" s="140"/>
      <c r="D101" s="37" t="s">
        <v>128</v>
      </c>
      <c r="E101" s="38"/>
      <c r="F101" s="38"/>
      <c r="G101" s="38"/>
      <c r="H101" s="38"/>
      <c r="I101" s="38"/>
      <c r="J101" s="38"/>
      <c r="K101" s="38"/>
      <c r="L101" s="38"/>
      <c r="M101" s="38"/>
      <c r="N101" s="38"/>
      <c r="O101" s="38"/>
      <c r="P101" s="38"/>
      <c r="Q101" s="38"/>
      <c r="R101" s="38"/>
      <c r="S101" s="38"/>
      <c r="T101" s="38"/>
      <c r="U101" s="38"/>
      <c r="V101" s="38"/>
      <c r="W101" s="39"/>
      <c r="X101" s="39"/>
      <c r="Y101" s="39"/>
      <c r="Z101" s="39"/>
      <c r="AA101" s="38"/>
      <c r="AB101" s="38"/>
      <c r="AC101" s="38"/>
      <c r="AD101" s="38"/>
      <c r="AE101" s="38"/>
      <c r="AF101" s="38"/>
      <c r="AG101" s="38"/>
      <c r="AH101" s="38"/>
      <c r="AI101" s="38"/>
      <c r="AJ101" s="38"/>
      <c r="AK101" s="38"/>
      <c r="AL101" s="38"/>
      <c r="AM101" s="39"/>
      <c r="AN101" s="39"/>
      <c r="AO101" s="39"/>
      <c r="AP101" s="39"/>
      <c r="AQ101" s="39"/>
      <c r="AR101" s="39"/>
      <c r="AS101" s="39"/>
      <c r="AT101" s="146"/>
      <c r="AU101" s="137"/>
    </row>
    <row r="102" spans="1:47" s="138" customFormat="1" ht="29.25" thickBot="1" x14ac:dyDescent="0.3">
      <c r="A102" s="133"/>
      <c r="B102" s="133"/>
      <c r="C102" s="140"/>
      <c r="D102" s="40" t="s">
        <v>129</v>
      </c>
      <c r="E102" s="40"/>
      <c r="F102" s="141"/>
      <c r="G102" s="142"/>
      <c r="H102" s="142"/>
      <c r="I102" s="147"/>
      <c r="J102" s="147"/>
      <c r="K102" s="145"/>
      <c r="L102" s="145"/>
      <c r="M102" s="145"/>
      <c r="N102" s="145"/>
      <c r="O102" s="145"/>
      <c r="P102" s="145"/>
      <c r="Q102" s="145"/>
      <c r="R102" s="145"/>
      <c r="S102" s="145"/>
      <c r="T102" s="145"/>
      <c r="U102" s="145"/>
      <c r="V102" s="184">
        <f t="shared" ref="V102:V104" si="28">SUM(L102:U102)</f>
        <v>0</v>
      </c>
      <c r="W102" s="42" t="s">
        <v>81</v>
      </c>
      <c r="X102" s="41"/>
      <c r="Y102" s="145"/>
      <c r="Z102" s="145"/>
      <c r="AA102" s="145"/>
      <c r="AB102" s="135"/>
      <c r="AC102" s="135"/>
      <c r="AD102" s="135"/>
      <c r="AE102" s="135"/>
      <c r="AF102" s="135"/>
      <c r="AG102" s="135"/>
      <c r="AH102" s="135"/>
      <c r="AI102" s="135"/>
      <c r="AJ102" s="135"/>
      <c r="AK102" s="135"/>
      <c r="AL102" s="135"/>
      <c r="AM102" s="42"/>
      <c r="AN102" s="42"/>
      <c r="AO102" s="43"/>
      <c r="AP102" s="42"/>
      <c r="AQ102" s="42"/>
      <c r="AR102" s="42"/>
      <c r="AS102" s="43"/>
      <c r="AT102" s="146"/>
      <c r="AU102" s="137"/>
    </row>
    <row r="103" spans="1:47" s="138" customFormat="1" ht="29.25" thickBot="1" x14ac:dyDescent="0.3">
      <c r="A103" s="133"/>
      <c r="B103" s="133"/>
      <c r="C103" s="140"/>
      <c r="D103" s="40" t="s">
        <v>129</v>
      </c>
      <c r="E103" s="40"/>
      <c r="F103" s="141"/>
      <c r="G103" s="142"/>
      <c r="H103" s="142"/>
      <c r="I103" s="147"/>
      <c r="J103" s="147"/>
      <c r="K103" s="145"/>
      <c r="L103" s="145"/>
      <c r="M103" s="145"/>
      <c r="N103" s="145"/>
      <c r="O103" s="145"/>
      <c r="P103" s="145"/>
      <c r="Q103" s="145"/>
      <c r="R103" s="145"/>
      <c r="S103" s="145"/>
      <c r="T103" s="145"/>
      <c r="U103" s="145"/>
      <c r="V103" s="184">
        <f t="shared" si="28"/>
        <v>0</v>
      </c>
      <c r="W103" s="42" t="s">
        <v>81</v>
      </c>
      <c r="X103" s="41"/>
      <c r="Y103" s="145"/>
      <c r="Z103" s="145"/>
      <c r="AA103" s="145"/>
      <c r="AB103" s="135"/>
      <c r="AC103" s="135"/>
      <c r="AD103" s="135"/>
      <c r="AE103" s="135"/>
      <c r="AF103" s="135"/>
      <c r="AG103" s="135"/>
      <c r="AH103" s="135"/>
      <c r="AI103" s="135"/>
      <c r="AJ103" s="135"/>
      <c r="AK103" s="135"/>
      <c r="AL103" s="135"/>
      <c r="AM103" s="42"/>
      <c r="AN103" s="42"/>
      <c r="AO103" s="43"/>
      <c r="AP103" s="42"/>
      <c r="AQ103" s="42"/>
      <c r="AR103" s="42"/>
      <c r="AS103" s="43"/>
      <c r="AT103" s="146"/>
      <c r="AU103" s="137"/>
    </row>
    <row r="104" spans="1:47" s="138" customFormat="1" ht="29.25" thickBot="1" x14ac:dyDescent="0.3">
      <c r="A104" s="133"/>
      <c r="B104" s="133"/>
      <c r="C104" s="140"/>
      <c r="D104" s="40" t="s">
        <v>129</v>
      </c>
      <c r="E104" s="40"/>
      <c r="F104" s="141"/>
      <c r="G104" s="142"/>
      <c r="H104" s="142"/>
      <c r="I104" s="147"/>
      <c r="J104" s="147"/>
      <c r="K104" s="145"/>
      <c r="L104" s="145"/>
      <c r="M104" s="145"/>
      <c r="N104" s="145"/>
      <c r="O104" s="145"/>
      <c r="P104" s="145"/>
      <c r="Q104" s="145"/>
      <c r="R104" s="145"/>
      <c r="S104" s="145"/>
      <c r="T104" s="145"/>
      <c r="U104" s="145"/>
      <c r="V104" s="184">
        <f t="shared" si="28"/>
        <v>0</v>
      </c>
      <c r="W104" s="42" t="s">
        <v>81</v>
      </c>
      <c r="X104" s="41"/>
      <c r="Y104" s="145"/>
      <c r="Z104" s="145"/>
      <c r="AA104" s="145"/>
      <c r="AB104" s="135"/>
      <c r="AC104" s="135"/>
      <c r="AD104" s="135"/>
      <c r="AE104" s="135"/>
      <c r="AF104" s="135"/>
      <c r="AG104" s="135"/>
      <c r="AH104" s="135"/>
      <c r="AI104" s="135"/>
      <c r="AJ104" s="135"/>
      <c r="AK104" s="135"/>
      <c r="AL104" s="135"/>
      <c r="AM104" s="42"/>
      <c r="AN104" s="42"/>
      <c r="AO104" s="43"/>
      <c r="AP104" s="42"/>
      <c r="AQ104" s="42"/>
      <c r="AR104" s="42"/>
      <c r="AS104" s="43"/>
      <c r="AT104" s="146"/>
      <c r="AU104" s="137"/>
    </row>
    <row r="105" spans="1:47" s="138" customFormat="1" ht="15.75" thickBot="1" x14ac:dyDescent="0.3">
      <c r="A105" s="133"/>
      <c r="B105" s="133"/>
      <c r="C105" s="140"/>
      <c r="D105" s="37" t="s">
        <v>84</v>
      </c>
      <c r="E105" s="38"/>
      <c r="F105" s="38"/>
      <c r="G105" s="38"/>
      <c r="H105" s="38"/>
      <c r="I105" s="38"/>
      <c r="J105" s="38"/>
      <c r="K105" s="38"/>
      <c r="L105" s="38"/>
      <c r="M105" s="38"/>
      <c r="N105" s="38"/>
      <c r="O105" s="38"/>
      <c r="P105" s="38"/>
      <c r="Q105" s="38"/>
      <c r="R105" s="38"/>
      <c r="S105" s="38"/>
      <c r="T105" s="38"/>
      <c r="U105" s="38"/>
      <c r="V105" s="38"/>
      <c r="W105" s="39"/>
      <c r="X105" s="39"/>
      <c r="Y105" s="39"/>
      <c r="Z105" s="39"/>
      <c r="AA105" s="38"/>
      <c r="AB105" s="38"/>
      <c r="AC105" s="38"/>
      <c r="AD105" s="38"/>
      <c r="AE105" s="38"/>
      <c r="AF105" s="38"/>
      <c r="AG105" s="38"/>
      <c r="AH105" s="38"/>
      <c r="AI105" s="38"/>
      <c r="AJ105" s="38"/>
      <c r="AK105" s="38"/>
      <c r="AL105" s="38"/>
      <c r="AM105" s="39"/>
      <c r="AN105" s="39"/>
      <c r="AO105" s="39"/>
      <c r="AP105" s="39"/>
      <c r="AQ105" s="39"/>
      <c r="AR105" s="39"/>
      <c r="AS105" s="39"/>
      <c r="AT105" s="146"/>
      <c r="AU105" s="137"/>
    </row>
    <row r="106" spans="1:47" s="138" customFormat="1" ht="29.25" thickBot="1" x14ac:dyDescent="0.3">
      <c r="A106" s="133"/>
      <c r="B106" s="133"/>
      <c r="C106" s="140"/>
      <c r="D106" s="40" t="s">
        <v>130</v>
      </c>
      <c r="E106" s="40"/>
      <c r="F106" s="141"/>
      <c r="G106" s="142"/>
      <c r="H106" s="142"/>
      <c r="I106" s="147"/>
      <c r="J106" s="147"/>
      <c r="K106" s="145"/>
      <c r="L106" s="145"/>
      <c r="M106" s="145"/>
      <c r="N106" s="145"/>
      <c r="O106" s="145"/>
      <c r="P106" s="145"/>
      <c r="Q106" s="145"/>
      <c r="R106" s="145"/>
      <c r="S106" s="145"/>
      <c r="T106" s="145"/>
      <c r="U106" s="145"/>
      <c r="V106" s="184">
        <f t="shared" ref="V106:V108" si="29">SUM(L106:U106)</f>
        <v>0</v>
      </c>
      <c r="W106" s="42" t="s">
        <v>81</v>
      </c>
      <c r="X106" s="41"/>
      <c r="Y106" s="145"/>
      <c r="Z106" s="145"/>
      <c r="AA106" s="145"/>
      <c r="AB106" s="135"/>
      <c r="AC106" s="135"/>
      <c r="AD106" s="135"/>
      <c r="AE106" s="135"/>
      <c r="AF106" s="135"/>
      <c r="AG106" s="135"/>
      <c r="AH106" s="135"/>
      <c r="AI106" s="135"/>
      <c r="AJ106" s="135"/>
      <c r="AK106" s="135"/>
      <c r="AL106" s="135"/>
      <c r="AM106" s="42"/>
      <c r="AN106" s="42"/>
      <c r="AO106" s="43"/>
      <c r="AP106" s="42"/>
      <c r="AQ106" s="42"/>
      <c r="AR106" s="42"/>
      <c r="AS106" s="43"/>
      <c r="AT106" s="146"/>
      <c r="AU106" s="137"/>
    </row>
    <row r="107" spans="1:47" s="138" customFormat="1" ht="29.25" thickBot="1" x14ac:dyDescent="0.3">
      <c r="A107" s="133"/>
      <c r="B107" s="133"/>
      <c r="C107" s="140"/>
      <c r="D107" s="40" t="s">
        <v>130</v>
      </c>
      <c r="E107" s="40"/>
      <c r="F107" s="141"/>
      <c r="G107" s="142"/>
      <c r="H107" s="142"/>
      <c r="I107" s="147"/>
      <c r="J107" s="147"/>
      <c r="K107" s="145"/>
      <c r="L107" s="145"/>
      <c r="M107" s="145"/>
      <c r="N107" s="145"/>
      <c r="O107" s="145"/>
      <c r="P107" s="145"/>
      <c r="Q107" s="145"/>
      <c r="R107" s="145"/>
      <c r="S107" s="145"/>
      <c r="T107" s="145"/>
      <c r="U107" s="145"/>
      <c r="V107" s="184">
        <f t="shared" si="29"/>
        <v>0</v>
      </c>
      <c r="W107" s="42" t="s">
        <v>81</v>
      </c>
      <c r="X107" s="41"/>
      <c r="Y107" s="145"/>
      <c r="Z107" s="145"/>
      <c r="AA107" s="145"/>
      <c r="AB107" s="135"/>
      <c r="AC107" s="135"/>
      <c r="AD107" s="135"/>
      <c r="AE107" s="135"/>
      <c r="AF107" s="135"/>
      <c r="AG107" s="135"/>
      <c r="AH107" s="135"/>
      <c r="AI107" s="135"/>
      <c r="AJ107" s="135"/>
      <c r="AK107" s="135"/>
      <c r="AL107" s="135"/>
      <c r="AM107" s="42"/>
      <c r="AN107" s="42"/>
      <c r="AO107" s="43"/>
      <c r="AP107" s="42"/>
      <c r="AQ107" s="42"/>
      <c r="AR107" s="42"/>
      <c r="AS107" s="43"/>
      <c r="AT107" s="146"/>
      <c r="AU107" s="137"/>
    </row>
    <row r="108" spans="1:47" ht="29.25" thickBot="1" x14ac:dyDescent="0.25">
      <c r="A108" s="9"/>
      <c r="B108" s="9"/>
      <c r="C108" s="26"/>
      <c r="D108" s="40" t="s">
        <v>130</v>
      </c>
      <c r="E108" s="40"/>
      <c r="F108" s="141"/>
      <c r="G108" s="142"/>
      <c r="H108" s="142"/>
      <c r="I108" s="147"/>
      <c r="J108" s="147"/>
      <c r="K108" s="145"/>
      <c r="L108" s="145"/>
      <c r="M108" s="145"/>
      <c r="N108" s="145"/>
      <c r="O108" s="145"/>
      <c r="P108" s="145"/>
      <c r="Q108" s="145"/>
      <c r="R108" s="145"/>
      <c r="S108" s="145"/>
      <c r="T108" s="145"/>
      <c r="U108" s="145"/>
      <c r="V108" s="184">
        <f t="shared" si="29"/>
        <v>0</v>
      </c>
      <c r="W108" s="42" t="s">
        <v>81</v>
      </c>
      <c r="X108" s="41"/>
      <c r="Y108" s="145"/>
      <c r="Z108" s="145"/>
      <c r="AA108" s="145"/>
      <c r="AB108" s="135"/>
      <c r="AC108" s="135"/>
      <c r="AD108" s="135"/>
      <c r="AE108" s="135"/>
      <c r="AF108" s="135"/>
      <c r="AG108" s="135"/>
      <c r="AH108" s="135"/>
      <c r="AI108" s="135"/>
      <c r="AJ108" s="135"/>
      <c r="AK108" s="135"/>
      <c r="AL108" s="135"/>
      <c r="AM108" s="42"/>
      <c r="AN108" s="42"/>
      <c r="AO108" s="43"/>
      <c r="AP108" s="42"/>
      <c r="AQ108" s="42"/>
      <c r="AR108" s="42"/>
      <c r="AS108" s="43"/>
      <c r="AT108" s="22"/>
      <c r="AU108" s="11"/>
    </row>
    <row r="109" spans="1:47" x14ac:dyDescent="0.2">
      <c r="A109" s="9"/>
      <c r="B109" s="9"/>
      <c r="C109" s="26"/>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22"/>
      <c r="AU109" s="11"/>
    </row>
    <row r="110" spans="1:47" ht="15" x14ac:dyDescent="0.2">
      <c r="A110" s="9"/>
      <c r="B110" s="9"/>
      <c r="C110" s="26"/>
      <c r="D110" s="23" t="s">
        <v>131</v>
      </c>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2"/>
      <c r="AU110" s="11"/>
    </row>
    <row r="111" spans="1:47" ht="15" x14ac:dyDescent="0.2">
      <c r="A111" s="9"/>
      <c r="B111" s="9"/>
      <c r="C111" s="26"/>
      <c r="D111" s="23"/>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2"/>
      <c r="AU111" s="11"/>
    </row>
    <row r="112" spans="1:47" ht="15" x14ac:dyDescent="0.2">
      <c r="A112" s="9"/>
      <c r="B112" s="9"/>
      <c r="C112" s="26"/>
      <c r="D112" s="4" t="s">
        <v>132</v>
      </c>
      <c r="E112" s="4"/>
      <c r="F112" s="4"/>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2"/>
      <c r="AU112" s="11"/>
    </row>
    <row r="113" spans="1:47" ht="15" thickBot="1" x14ac:dyDescent="0.25">
      <c r="A113" s="9"/>
      <c r="B113" s="9"/>
      <c r="C113" s="26"/>
      <c r="D113" s="109"/>
      <c r="E113" s="109"/>
      <c r="F113" s="109"/>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2"/>
      <c r="AU113" s="11"/>
    </row>
    <row r="114" spans="1:47" ht="15.75" thickBot="1" x14ac:dyDescent="0.25">
      <c r="A114" s="9"/>
      <c r="B114" s="9"/>
      <c r="C114" s="26"/>
      <c r="D114" s="34" t="s">
        <v>132</v>
      </c>
      <c r="E114" s="34"/>
      <c r="F114" s="34" t="s">
        <v>133</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2"/>
      <c r="AU114" s="11"/>
    </row>
    <row r="115" spans="1:47" ht="15" thickBot="1" x14ac:dyDescent="0.25">
      <c r="A115" s="9"/>
      <c r="B115" s="9"/>
      <c r="C115" s="26"/>
      <c r="D115" s="110" t="s">
        <v>134</v>
      </c>
      <c r="E115" s="111">
        <v>2025</v>
      </c>
      <c r="F115" s="112"/>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2"/>
      <c r="AU115" s="11"/>
    </row>
    <row r="116" spans="1:47" ht="15" thickBot="1" x14ac:dyDescent="0.25">
      <c r="A116" s="9"/>
      <c r="B116" s="9"/>
      <c r="C116" s="26"/>
      <c r="D116" s="110" t="s">
        <v>135</v>
      </c>
      <c r="E116" s="43" t="s">
        <v>136</v>
      </c>
      <c r="F116" s="112"/>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2"/>
      <c r="AU116" s="11"/>
    </row>
    <row r="117" spans="1:47" ht="15" thickBot="1" x14ac:dyDescent="0.25">
      <c r="A117" s="9"/>
      <c r="B117" s="9"/>
      <c r="C117" s="26"/>
      <c r="D117" s="110" t="s">
        <v>137</v>
      </c>
      <c r="E117" s="43" t="s">
        <v>136</v>
      </c>
      <c r="F117" s="112"/>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2"/>
      <c r="AU117" s="11"/>
    </row>
    <row r="118" spans="1:47" ht="15" thickBot="1" x14ac:dyDescent="0.25">
      <c r="A118" s="9"/>
      <c r="B118" s="9"/>
      <c r="C118" s="26"/>
      <c r="D118" s="110" t="s">
        <v>138</v>
      </c>
      <c r="E118" s="111"/>
      <c r="F118" s="112"/>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2"/>
      <c r="AU118" s="11"/>
    </row>
    <row r="119" spans="1:47" ht="15" thickBot="1" x14ac:dyDescent="0.25">
      <c r="A119" s="9"/>
      <c r="B119" s="9"/>
      <c r="C119" s="26"/>
      <c r="D119" s="110" t="s">
        <v>139</v>
      </c>
      <c r="E119" s="111"/>
      <c r="F119" s="112"/>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2"/>
      <c r="AU119" s="11"/>
    </row>
    <row r="120" spans="1:47" ht="15" thickBot="1" x14ac:dyDescent="0.25">
      <c r="A120" s="9"/>
      <c r="B120" s="9"/>
      <c r="C120" s="26"/>
      <c r="D120" s="110" t="s">
        <v>140</v>
      </c>
      <c r="E120" s="113" t="s">
        <v>136</v>
      </c>
      <c r="F120" s="112"/>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2"/>
      <c r="AU120" s="11"/>
    </row>
    <row r="121" spans="1:47" ht="30.75" customHeight="1" thickBot="1" x14ac:dyDescent="0.25">
      <c r="A121" s="9"/>
      <c r="B121" s="9"/>
      <c r="C121" s="26"/>
      <c r="D121" s="110" t="s">
        <v>141</v>
      </c>
      <c r="E121" s="178" t="s">
        <v>142</v>
      </c>
      <c r="F121" s="112"/>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2"/>
      <c r="AU121" s="11"/>
    </row>
    <row r="122" spans="1:47" ht="15" thickBot="1" x14ac:dyDescent="0.25">
      <c r="A122" s="9"/>
      <c r="B122" s="9"/>
      <c r="C122" s="26"/>
      <c r="D122" s="110" t="s">
        <v>143</v>
      </c>
      <c r="E122" s="114">
        <v>100000</v>
      </c>
      <c r="F122" s="112" t="s">
        <v>144</v>
      </c>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2"/>
      <c r="AU122" s="11"/>
    </row>
    <row r="123" spans="1:47" ht="15" x14ac:dyDescent="0.2">
      <c r="A123" s="9"/>
      <c r="B123" s="9"/>
      <c r="C123" s="26"/>
      <c r="D123" s="23"/>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2"/>
      <c r="AU123" s="11"/>
    </row>
    <row r="124" spans="1:47" x14ac:dyDescent="0.2">
      <c r="A124" s="9"/>
      <c r="B124" s="9"/>
      <c r="C124" s="26"/>
      <c r="D124" s="51" t="s">
        <v>145</v>
      </c>
      <c r="E124" s="51"/>
      <c r="F124" s="51"/>
      <c r="G124" s="51"/>
      <c r="H124" s="5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2"/>
      <c r="AU124" s="11"/>
    </row>
    <row r="125" spans="1:47" x14ac:dyDescent="0.2">
      <c r="A125" s="9"/>
      <c r="B125" s="9"/>
      <c r="C125" s="26"/>
      <c r="D125" s="52" t="s">
        <v>146</v>
      </c>
      <c r="E125" s="52"/>
      <c r="F125" s="52"/>
      <c r="G125" s="52"/>
      <c r="H125" s="52"/>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2"/>
      <c r="AU125" s="11"/>
    </row>
    <row r="126" spans="1:47" ht="15" thickBot="1" x14ac:dyDescent="0.25">
      <c r="A126" s="9"/>
      <c r="B126" s="9"/>
      <c r="C126" s="26"/>
      <c r="D126" s="52"/>
      <c r="E126" s="52"/>
      <c r="F126" s="52"/>
      <c r="G126" s="52"/>
      <c r="H126" s="52"/>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2"/>
      <c r="AU126" s="11"/>
    </row>
    <row r="127" spans="1:47" ht="26.25" thickBot="1" x14ac:dyDescent="0.25">
      <c r="A127" s="9"/>
      <c r="B127" s="9"/>
      <c r="C127" s="26"/>
      <c r="D127" s="53" t="s">
        <v>560</v>
      </c>
      <c r="E127" s="54" t="s">
        <v>147</v>
      </c>
      <c r="F127" s="53" t="s">
        <v>148</v>
      </c>
      <c r="G127" s="54" t="s">
        <v>149</v>
      </c>
      <c r="H127" s="53" t="s">
        <v>150</v>
      </c>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2"/>
      <c r="AU127" s="11"/>
    </row>
    <row r="128" spans="1:47" ht="16.5" thickBot="1" x14ac:dyDescent="0.25">
      <c r="A128" s="9"/>
      <c r="B128" s="9"/>
      <c r="C128" s="26"/>
      <c r="D128" s="55" t="s">
        <v>151</v>
      </c>
      <c r="E128" s="56" t="s">
        <v>147</v>
      </c>
      <c r="F128" s="57" t="s">
        <v>152</v>
      </c>
      <c r="G128" s="56" t="s">
        <v>149</v>
      </c>
      <c r="H128" s="55" t="s">
        <v>153</v>
      </c>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2"/>
      <c r="AU128" s="11"/>
    </row>
    <row r="129" spans="1:47" ht="15" thickBot="1" x14ac:dyDescent="0.25">
      <c r="A129" s="9"/>
      <c r="B129" s="9"/>
      <c r="C129" s="26"/>
      <c r="D129" s="75">
        <f>F129-H129</f>
        <v>5479922.222222222</v>
      </c>
      <c r="E129" s="56" t="s">
        <v>147</v>
      </c>
      <c r="F129" s="119">
        <f>E40</f>
        <v>6840000</v>
      </c>
      <c r="G129" s="56" t="s">
        <v>149</v>
      </c>
      <c r="H129" s="120">
        <f>E77</f>
        <v>1360077.7777777778</v>
      </c>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2"/>
      <c r="AU129" s="11"/>
    </row>
    <row r="130" spans="1:47" x14ac:dyDescent="0.2">
      <c r="A130" s="9"/>
      <c r="B130" s="9"/>
      <c r="C130" s="26"/>
      <c r="D130" s="52"/>
      <c r="E130" s="52"/>
      <c r="F130" s="52"/>
      <c r="G130" s="52"/>
      <c r="H130" s="52"/>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2"/>
      <c r="AU130" s="11"/>
    </row>
    <row r="131" spans="1:47" x14ac:dyDescent="0.2">
      <c r="A131" s="9"/>
      <c r="B131" s="9"/>
      <c r="C131" s="26"/>
      <c r="D131" s="51" t="s">
        <v>154</v>
      </c>
      <c r="E131" s="51"/>
      <c r="F131" s="51"/>
      <c r="G131" s="51"/>
      <c r="H131" s="5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2"/>
      <c r="AU131" s="11"/>
    </row>
    <row r="132" spans="1:47" x14ac:dyDescent="0.2">
      <c r="A132" s="9"/>
      <c r="B132" s="9"/>
      <c r="C132" s="26"/>
      <c r="D132" s="52" t="s">
        <v>155</v>
      </c>
      <c r="E132" s="52"/>
      <c r="F132" s="52"/>
      <c r="G132" s="52"/>
      <c r="H132" s="52"/>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2"/>
      <c r="AU132" s="11"/>
    </row>
    <row r="133" spans="1:47" ht="15" thickBot="1" x14ac:dyDescent="0.25">
      <c r="A133" s="9"/>
      <c r="B133" s="9"/>
      <c r="C133" s="26"/>
      <c r="D133" s="52"/>
      <c r="E133" s="52"/>
      <c r="F133" s="52"/>
      <c r="G133" s="52"/>
      <c r="H133" s="52"/>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2"/>
      <c r="AU133" s="11"/>
    </row>
    <row r="134" spans="1:47" ht="39" thickBot="1" x14ac:dyDescent="0.25">
      <c r="A134" s="9"/>
      <c r="B134" s="9"/>
      <c r="C134" s="26"/>
      <c r="D134" s="53" t="s">
        <v>560</v>
      </c>
      <c r="E134" s="54" t="s">
        <v>147</v>
      </c>
      <c r="F134" s="53" t="s">
        <v>560</v>
      </c>
      <c r="G134" s="54" t="s">
        <v>156</v>
      </c>
      <c r="H134" s="53" t="s">
        <v>148</v>
      </c>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2"/>
      <c r="AU134" s="11"/>
    </row>
    <row r="135" spans="1:47" ht="16.5" thickBot="1" x14ac:dyDescent="0.25">
      <c r="A135" s="9"/>
      <c r="B135" s="9"/>
      <c r="C135" s="26"/>
      <c r="D135" s="55" t="s">
        <v>157</v>
      </c>
      <c r="E135" s="56" t="s">
        <v>147</v>
      </c>
      <c r="F135" s="55" t="s">
        <v>151</v>
      </c>
      <c r="G135" s="56" t="s">
        <v>156</v>
      </c>
      <c r="H135" s="163" t="s">
        <v>561</v>
      </c>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2"/>
      <c r="AU135" s="11"/>
    </row>
    <row r="136" spans="1:47" ht="15" thickBot="1" x14ac:dyDescent="0.25">
      <c r="A136" s="9"/>
      <c r="B136" s="9"/>
      <c r="C136" s="26"/>
      <c r="D136" s="58">
        <f>F136/H136</f>
        <v>0.80115821962313183</v>
      </c>
      <c r="E136" s="56" t="s">
        <v>147</v>
      </c>
      <c r="F136" s="74">
        <f>D129</f>
        <v>5479922.222222222</v>
      </c>
      <c r="G136" s="56" t="s">
        <v>156</v>
      </c>
      <c r="H136" s="73">
        <f>F129</f>
        <v>6840000</v>
      </c>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2"/>
      <c r="AU136" s="11"/>
    </row>
    <row r="137" spans="1:47" x14ac:dyDescent="0.2">
      <c r="A137" s="9"/>
      <c r="B137" s="9"/>
      <c r="C137" s="26"/>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2"/>
      <c r="AU137" s="11"/>
    </row>
    <row r="138" spans="1:47" x14ac:dyDescent="0.2">
      <c r="A138" s="9"/>
      <c r="B138" s="9"/>
      <c r="C138" s="59"/>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1"/>
      <c r="AU138" s="11"/>
    </row>
    <row r="139" spans="1:47" ht="14.1" customHeight="1" x14ac:dyDescent="0.2">
      <c r="A139" s="216" t="s">
        <v>158</v>
      </c>
      <c r="B139" s="217"/>
      <c r="C139" s="62"/>
      <c r="AT139" s="63"/>
      <c r="AU139" s="11"/>
    </row>
    <row r="140" spans="1:47" x14ac:dyDescent="0.2">
      <c r="A140" s="216"/>
      <c r="B140" s="217"/>
      <c r="C140" s="62"/>
      <c r="AT140" s="64"/>
      <c r="AU140" s="11"/>
    </row>
    <row r="141" spans="1:47" ht="14.1" customHeight="1" x14ac:dyDescent="0.2">
      <c r="A141" s="216"/>
      <c r="B141" s="217"/>
      <c r="C141" s="62"/>
      <c r="D141" s="209" t="s">
        <v>159</v>
      </c>
      <c r="E141" s="210"/>
      <c r="F141" s="210"/>
      <c r="G141" s="210"/>
      <c r="H141" s="210"/>
      <c r="I141" s="210"/>
      <c r="J141" s="210"/>
      <c r="K141" s="210"/>
      <c r="L141" s="210"/>
      <c r="M141" s="210"/>
      <c r="N141" s="210"/>
      <c r="O141" s="211"/>
      <c r="P141" s="52"/>
      <c r="Q141" s="209" t="s">
        <v>159</v>
      </c>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1"/>
      <c r="AM141" s="81"/>
      <c r="AN141" s="81"/>
      <c r="AO141" s="81"/>
      <c r="AP141" s="81"/>
      <c r="AQ141" s="81"/>
      <c r="AR141" s="81"/>
      <c r="AS141" s="81"/>
      <c r="AT141" s="64"/>
      <c r="AU141" s="11"/>
    </row>
    <row r="142" spans="1:47" ht="25.9" customHeight="1" x14ac:dyDescent="0.2">
      <c r="A142" s="9"/>
      <c r="B142" s="9"/>
      <c r="C142" s="62"/>
      <c r="D142" s="203" t="s">
        <v>160</v>
      </c>
      <c r="E142" s="204"/>
      <c r="F142" s="204"/>
      <c r="G142" s="204"/>
      <c r="H142" s="204"/>
      <c r="I142" s="204"/>
      <c r="J142" s="204"/>
      <c r="K142" s="204"/>
      <c r="L142" s="204"/>
      <c r="M142" s="204"/>
      <c r="N142" s="204"/>
      <c r="O142" s="205"/>
      <c r="P142" s="52"/>
      <c r="Q142" s="203" t="s">
        <v>160</v>
      </c>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5"/>
      <c r="AM142" s="82"/>
      <c r="AN142" s="82"/>
      <c r="AO142" s="82"/>
      <c r="AP142" s="82"/>
      <c r="AQ142" s="82"/>
      <c r="AR142" s="82"/>
      <c r="AS142" s="82"/>
      <c r="AT142" s="64"/>
      <c r="AU142" s="11"/>
    </row>
    <row r="143" spans="1:47" ht="19.899999999999999" customHeight="1" x14ac:dyDescent="0.2">
      <c r="A143" s="9"/>
      <c r="B143" s="9"/>
      <c r="C143" s="62"/>
      <c r="D143" s="203" t="s">
        <v>161</v>
      </c>
      <c r="E143" s="204"/>
      <c r="F143" s="204"/>
      <c r="G143" s="204"/>
      <c r="H143" s="204"/>
      <c r="I143" s="204"/>
      <c r="J143" s="204"/>
      <c r="K143" s="204"/>
      <c r="L143" s="204"/>
      <c r="M143" s="204"/>
      <c r="N143" s="204"/>
      <c r="O143" s="205"/>
      <c r="P143" s="52"/>
      <c r="Q143" s="203" t="s">
        <v>161</v>
      </c>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5"/>
      <c r="AM143" s="82"/>
      <c r="AN143" s="82"/>
      <c r="AO143" s="82"/>
      <c r="AP143" s="82"/>
      <c r="AQ143" s="82"/>
      <c r="AR143" s="82"/>
      <c r="AS143" s="82"/>
      <c r="AT143" s="64"/>
      <c r="AU143" s="11"/>
    </row>
    <row r="144" spans="1:47" ht="24" customHeight="1" x14ac:dyDescent="0.2">
      <c r="A144" s="9"/>
      <c r="B144" s="9"/>
      <c r="C144" s="62"/>
      <c r="D144" s="203" t="s">
        <v>162</v>
      </c>
      <c r="E144" s="204"/>
      <c r="F144" s="204"/>
      <c r="G144" s="204"/>
      <c r="H144" s="204"/>
      <c r="I144" s="204"/>
      <c r="J144" s="204"/>
      <c r="K144" s="204"/>
      <c r="L144" s="204"/>
      <c r="M144" s="204"/>
      <c r="N144" s="204"/>
      <c r="O144" s="205"/>
      <c r="P144" s="212" t="s">
        <v>163</v>
      </c>
      <c r="Q144" s="203" t="s">
        <v>162</v>
      </c>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5"/>
      <c r="AM144" s="82"/>
      <c r="AN144" s="82"/>
      <c r="AO144" s="82"/>
      <c r="AP144" s="82"/>
      <c r="AQ144" s="82"/>
      <c r="AR144" s="82"/>
      <c r="AS144" s="82"/>
      <c r="AT144" s="64"/>
      <c r="AU144" s="11"/>
    </row>
    <row r="145" spans="1:47" ht="19.899999999999999" customHeight="1" x14ac:dyDescent="0.2">
      <c r="A145" s="9"/>
      <c r="B145" s="9"/>
      <c r="C145" s="62"/>
      <c r="D145" s="203" t="s">
        <v>164</v>
      </c>
      <c r="E145" s="204"/>
      <c r="F145" s="204"/>
      <c r="G145" s="204"/>
      <c r="H145" s="204"/>
      <c r="I145" s="204"/>
      <c r="J145" s="204"/>
      <c r="K145" s="204"/>
      <c r="L145" s="204"/>
      <c r="M145" s="204"/>
      <c r="N145" s="204"/>
      <c r="O145" s="205"/>
      <c r="P145" s="212"/>
      <c r="Q145" s="203" t="s">
        <v>164</v>
      </c>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5"/>
      <c r="AM145" s="82"/>
      <c r="AN145" s="82"/>
      <c r="AO145" s="82"/>
      <c r="AP145" s="82"/>
      <c r="AQ145" s="82"/>
      <c r="AR145" s="82"/>
      <c r="AS145" s="82"/>
      <c r="AT145" s="64"/>
      <c r="AU145" s="11"/>
    </row>
    <row r="146" spans="1:47" ht="28.35" customHeight="1" x14ac:dyDescent="0.2">
      <c r="A146" s="9"/>
      <c r="B146" s="9"/>
      <c r="C146" s="62"/>
      <c r="D146" s="203" t="s">
        <v>165</v>
      </c>
      <c r="E146" s="204"/>
      <c r="F146" s="204"/>
      <c r="G146" s="204"/>
      <c r="H146" s="204"/>
      <c r="I146" s="204"/>
      <c r="J146" s="204"/>
      <c r="K146" s="204"/>
      <c r="L146" s="204"/>
      <c r="M146" s="204"/>
      <c r="N146" s="204"/>
      <c r="O146" s="205"/>
      <c r="P146" s="52"/>
      <c r="Q146" s="203" t="s">
        <v>165</v>
      </c>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5"/>
      <c r="AM146" s="82"/>
      <c r="AN146" s="82"/>
      <c r="AO146" s="82"/>
      <c r="AP146" s="82"/>
      <c r="AQ146" s="82"/>
      <c r="AR146" s="82"/>
      <c r="AS146" s="82"/>
      <c r="AT146" s="64"/>
      <c r="AU146" s="11"/>
    </row>
    <row r="147" spans="1:47" ht="24" customHeight="1" x14ac:dyDescent="0.2">
      <c r="A147" s="9"/>
      <c r="B147" s="9"/>
      <c r="C147" s="62"/>
      <c r="D147" s="199" t="s">
        <v>166</v>
      </c>
      <c r="E147" s="200"/>
      <c r="F147" s="200"/>
      <c r="G147" s="200"/>
      <c r="H147" s="200"/>
      <c r="I147" s="200"/>
      <c r="J147" s="200"/>
      <c r="K147" s="200"/>
      <c r="L147" s="200"/>
      <c r="M147" s="200"/>
      <c r="N147" s="200"/>
      <c r="O147" s="201"/>
      <c r="P147" s="52"/>
      <c r="Q147" s="206">
        <f>D129</f>
        <v>5479922.222222222</v>
      </c>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8"/>
      <c r="AM147" s="79"/>
      <c r="AN147" s="79"/>
      <c r="AO147" s="79"/>
      <c r="AP147" s="79"/>
      <c r="AQ147" s="79"/>
      <c r="AR147" s="79"/>
      <c r="AS147" s="79"/>
      <c r="AT147" s="64"/>
      <c r="AU147" s="11"/>
    </row>
    <row r="148" spans="1:47" x14ac:dyDescent="0.2">
      <c r="A148" s="9"/>
      <c r="B148" s="9"/>
      <c r="C148" s="6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64"/>
      <c r="AU148" s="11"/>
    </row>
    <row r="149" spans="1:47" x14ac:dyDescent="0.2">
      <c r="A149" s="9"/>
      <c r="B149" s="9"/>
      <c r="C149" s="6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64"/>
      <c r="AU149" s="11"/>
    </row>
    <row r="150" spans="1:47" x14ac:dyDescent="0.2">
      <c r="A150" s="9"/>
      <c r="B150" s="9"/>
      <c r="C150" s="62"/>
      <c r="D150" s="209" t="s">
        <v>167</v>
      </c>
      <c r="E150" s="210"/>
      <c r="F150" s="210"/>
      <c r="G150" s="210"/>
      <c r="H150" s="210"/>
      <c r="I150" s="210"/>
      <c r="J150" s="210"/>
      <c r="K150" s="210"/>
      <c r="L150" s="210"/>
      <c r="M150" s="210"/>
      <c r="N150" s="210"/>
      <c r="O150" s="211"/>
      <c r="P150" s="52"/>
      <c r="Q150" s="209" t="s">
        <v>167</v>
      </c>
      <c r="R150" s="210"/>
      <c r="S150" s="210"/>
      <c r="T150" s="210"/>
      <c r="U150" s="210"/>
      <c r="V150" s="210"/>
      <c r="W150" s="210"/>
      <c r="X150" s="210"/>
      <c r="Y150" s="210"/>
      <c r="Z150" s="210"/>
      <c r="AA150" s="210"/>
      <c r="AB150" s="210"/>
      <c r="AC150" s="210"/>
      <c r="AD150" s="210"/>
      <c r="AE150" s="210"/>
      <c r="AF150" s="210"/>
      <c r="AG150" s="210"/>
      <c r="AH150" s="210"/>
      <c r="AI150" s="210"/>
      <c r="AJ150" s="210"/>
      <c r="AK150" s="210"/>
      <c r="AL150" s="211"/>
      <c r="AM150" s="81"/>
      <c r="AN150" s="81"/>
      <c r="AO150" s="81"/>
      <c r="AP150" s="81"/>
      <c r="AQ150" s="81"/>
      <c r="AR150" s="81"/>
      <c r="AS150" s="81"/>
      <c r="AT150" s="64"/>
      <c r="AU150" s="11"/>
    </row>
    <row r="151" spans="1:47" ht="29.1" customHeight="1" x14ac:dyDescent="0.2">
      <c r="A151" s="9"/>
      <c r="B151" s="9"/>
      <c r="C151" s="62"/>
      <c r="D151" s="203" t="s">
        <v>168</v>
      </c>
      <c r="E151" s="204"/>
      <c r="F151" s="204"/>
      <c r="G151" s="204"/>
      <c r="H151" s="204"/>
      <c r="I151" s="204"/>
      <c r="J151" s="204"/>
      <c r="K151" s="204"/>
      <c r="L151" s="204"/>
      <c r="M151" s="204"/>
      <c r="N151" s="204"/>
      <c r="O151" s="205"/>
      <c r="P151" s="212" t="s">
        <v>163</v>
      </c>
      <c r="Q151" s="203" t="s">
        <v>168</v>
      </c>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5"/>
      <c r="AM151" s="82"/>
      <c r="AN151" s="82"/>
      <c r="AO151" s="82"/>
      <c r="AP151" s="82"/>
      <c r="AQ151" s="82"/>
      <c r="AR151" s="82"/>
      <c r="AS151" s="82"/>
      <c r="AT151" s="64"/>
      <c r="AU151" s="11"/>
    </row>
    <row r="152" spans="1:47" x14ac:dyDescent="0.2">
      <c r="A152" s="9"/>
      <c r="B152" s="9"/>
      <c r="C152" s="62"/>
      <c r="D152" s="203" t="s">
        <v>169</v>
      </c>
      <c r="E152" s="204"/>
      <c r="F152" s="204"/>
      <c r="G152" s="204"/>
      <c r="H152" s="204"/>
      <c r="I152" s="204"/>
      <c r="J152" s="204"/>
      <c r="K152" s="204"/>
      <c r="L152" s="204"/>
      <c r="M152" s="204"/>
      <c r="N152" s="204"/>
      <c r="O152" s="205"/>
      <c r="P152" s="212"/>
      <c r="Q152" s="203" t="s">
        <v>169</v>
      </c>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5"/>
      <c r="AM152" s="82"/>
      <c r="AN152" s="82"/>
      <c r="AO152" s="82"/>
      <c r="AP152" s="82"/>
      <c r="AQ152" s="82"/>
      <c r="AR152" s="82"/>
      <c r="AS152" s="82"/>
      <c r="AT152" s="64"/>
      <c r="AU152" s="11"/>
    </row>
    <row r="153" spans="1:47" ht="24" customHeight="1" x14ac:dyDescent="0.2">
      <c r="A153" s="9"/>
      <c r="B153" s="9"/>
      <c r="C153" s="62"/>
      <c r="D153" s="199" t="s">
        <v>166</v>
      </c>
      <c r="E153" s="200"/>
      <c r="F153" s="200"/>
      <c r="G153" s="200"/>
      <c r="H153" s="200"/>
      <c r="I153" s="200"/>
      <c r="J153" s="200"/>
      <c r="K153" s="200"/>
      <c r="L153" s="200"/>
      <c r="M153" s="200"/>
      <c r="N153" s="200"/>
      <c r="O153" s="201"/>
      <c r="P153" s="52"/>
      <c r="Q153" s="202">
        <f>D136</f>
        <v>0.80115821962313183</v>
      </c>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1"/>
      <c r="AM153" s="80"/>
      <c r="AN153" s="80"/>
      <c r="AO153" s="80"/>
      <c r="AP153" s="80"/>
      <c r="AQ153" s="80"/>
      <c r="AR153" s="80"/>
      <c r="AS153" s="80"/>
      <c r="AT153" s="64"/>
      <c r="AU153" s="11"/>
    </row>
    <row r="154" spans="1:47" x14ac:dyDescent="0.2">
      <c r="A154" s="9"/>
      <c r="B154" s="9"/>
      <c r="C154" s="62"/>
      <c r="AT154" s="64"/>
      <c r="AU154" s="11"/>
    </row>
    <row r="155" spans="1:47" ht="15" thickBot="1" x14ac:dyDescent="0.25">
      <c r="A155" s="9"/>
      <c r="B155" s="9"/>
      <c r="C155" s="65"/>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7"/>
      <c r="AU155" s="11"/>
    </row>
    <row r="156" spans="1:47"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11"/>
    </row>
    <row r="157" spans="1:47" ht="15" thickBot="1" x14ac:dyDescent="0.2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9"/>
    </row>
    <row r="160" spans="1:47" x14ac:dyDescent="0.2">
      <c r="A160" s="115"/>
    </row>
    <row r="161" spans="1:1" ht="14.65" customHeight="1" x14ac:dyDescent="0.2">
      <c r="A161" s="115"/>
    </row>
    <row r="162" spans="1:1" x14ac:dyDescent="0.2">
      <c r="A162" s="116" t="s">
        <v>170</v>
      </c>
    </row>
    <row r="163" spans="1:1" x14ac:dyDescent="0.2">
      <c r="A163" s="116" t="s">
        <v>171</v>
      </c>
    </row>
    <row r="164" spans="1:1" x14ac:dyDescent="0.2">
      <c r="A164" s="116" t="s">
        <v>172</v>
      </c>
    </row>
    <row r="165" spans="1:1" x14ac:dyDescent="0.2">
      <c r="A165" s="116" t="s">
        <v>173</v>
      </c>
    </row>
    <row r="166" spans="1:1" x14ac:dyDescent="0.2">
      <c r="A166" s="116" t="s">
        <v>174</v>
      </c>
    </row>
    <row r="167" spans="1:1" x14ac:dyDescent="0.2">
      <c r="A167" s="116" t="s">
        <v>175</v>
      </c>
    </row>
    <row r="168" spans="1:1" x14ac:dyDescent="0.2">
      <c r="A168" s="116" t="s">
        <v>176</v>
      </c>
    </row>
    <row r="169" spans="1:1" x14ac:dyDescent="0.2">
      <c r="A169" s="116" t="s">
        <v>177</v>
      </c>
    </row>
    <row r="170" spans="1:1" x14ac:dyDescent="0.2">
      <c r="A170" s="116" t="s">
        <v>178</v>
      </c>
    </row>
    <row r="171" spans="1:1" x14ac:dyDescent="0.2">
      <c r="A171" s="116" t="s">
        <v>179</v>
      </c>
    </row>
    <row r="172" spans="1:1" x14ac:dyDescent="0.2">
      <c r="A172" s="116" t="s">
        <v>180</v>
      </c>
    </row>
    <row r="173" spans="1:1" x14ac:dyDescent="0.2">
      <c r="A173" s="116" t="s">
        <v>181</v>
      </c>
    </row>
    <row r="174" spans="1:1" x14ac:dyDescent="0.2">
      <c r="A174" s="116" t="s">
        <v>176</v>
      </c>
    </row>
    <row r="175" spans="1:1" x14ac:dyDescent="0.2">
      <c r="A175" s="116" t="s">
        <v>182</v>
      </c>
    </row>
    <row r="176" spans="1:1" x14ac:dyDescent="0.2">
      <c r="A176" s="116" t="s">
        <v>183</v>
      </c>
    </row>
    <row r="177" spans="1:1" x14ac:dyDescent="0.2">
      <c r="A177" s="116" t="s">
        <v>184</v>
      </c>
    </row>
    <row r="178" spans="1:1" x14ac:dyDescent="0.2">
      <c r="A178" s="116" t="s">
        <v>185</v>
      </c>
    </row>
    <row r="179" spans="1:1" x14ac:dyDescent="0.2">
      <c r="A179" s="116" t="s">
        <v>186</v>
      </c>
    </row>
    <row r="180" spans="1:1" x14ac:dyDescent="0.2">
      <c r="A180" s="116" t="s">
        <v>187</v>
      </c>
    </row>
    <row r="181" spans="1:1" x14ac:dyDescent="0.2">
      <c r="A181" s="116" t="s">
        <v>188</v>
      </c>
    </row>
    <row r="182" spans="1:1" x14ac:dyDescent="0.2">
      <c r="A182" s="116" t="s">
        <v>189</v>
      </c>
    </row>
    <row r="183" spans="1:1" x14ac:dyDescent="0.2">
      <c r="A183" s="116" t="s">
        <v>190</v>
      </c>
    </row>
    <row r="184" spans="1:1" x14ac:dyDescent="0.2">
      <c r="A184" s="116" t="s">
        <v>191</v>
      </c>
    </row>
    <row r="185" spans="1:1" x14ac:dyDescent="0.2">
      <c r="A185" s="116" t="s">
        <v>192</v>
      </c>
    </row>
    <row r="186" spans="1:1" x14ac:dyDescent="0.2">
      <c r="A186" s="116" t="s">
        <v>193</v>
      </c>
    </row>
    <row r="187" spans="1:1" x14ac:dyDescent="0.2">
      <c r="A187" s="116" t="s">
        <v>194</v>
      </c>
    </row>
    <row r="188" spans="1:1" x14ac:dyDescent="0.2">
      <c r="A188" s="116" t="s">
        <v>195</v>
      </c>
    </row>
    <row r="189" spans="1:1" x14ac:dyDescent="0.2">
      <c r="A189" s="116" t="s">
        <v>196</v>
      </c>
    </row>
    <row r="190" spans="1:1" x14ac:dyDescent="0.2">
      <c r="A190" s="116" t="s">
        <v>197</v>
      </c>
    </row>
    <row r="191" spans="1:1" x14ac:dyDescent="0.2">
      <c r="A191" s="116" t="s">
        <v>198</v>
      </c>
    </row>
    <row r="192" spans="1:1" x14ac:dyDescent="0.2">
      <c r="A192" s="116" t="s">
        <v>199</v>
      </c>
    </row>
    <row r="193" spans="1:1" x14ac:dyDescent="0.2">
      <c r="A193" s="116" t="s">
        <v>200</v>
      </c>
    </row>
    <row r="194" spans="1:1" x14ac:dyDescent="0.2">
      <c r="A194" s="116" t="s">
        <v>201</v>
      </c>
    </row>
    <row r="195" spans="1:1" x14ac:dyDescent="0.2">
      <c r="A195" s="116" t="s">
        <v>202</v>
      </c>
    </row>
    <row r="196" spans="1:1" x14ac:dyDescent="0.2">
      <c r="A196" s="116" t="s">
        <v>203</v>
      </c>
    </row>
    <row r="197" spans="1:1" x14ac:dyDescent="0.2">
      <c r="A197" s="116" t="s">
        <v>204</v>
      </c>
    </row>
    <row r="198" spans="1:1" x14ac:dyDescent="0.2">
      <c r="A198" s="116" t="s">
        <v>205</v>
      </c>
    </row>
    <row r="199" spans="1:1" x14ac:dyDescent="0.2">
      <c r="A199" s="116" t="s">
        <v>206</v>
      </c>
    </row>
    <row r="200" spans="1:1" x14ac:dyDescent="0.2">
      <c r="A200" s="116" t="s">
        <v>136</v>
      </c>
    </row>
    <row r="201" spans="1:1" x14ac:dyDescent="0.2">
      <c r="A201" s="116" t="s">
        <v>207</v>
      </c>
    </row>
    <row r="202" spans="1:1" x14ac:dyDescent="0.2">
      <c r="A202" s="116" t="s">
        <v>208</v>
      </c>
    </row>
    <row r="203" spans="1:1" x14ac:dyDescent="0.2">
      <c r="A203" s="116" t="s">
        <v>209</v>
      </c>
    </row>
    <row r="204" spans="1:1" x14ac:dyDescent="0.2">
      <c r="A204" s="116" t="s">
        <v>209</v>
      </c>
    </row>
    <row r="205" spans="1:1" x14ac:dyDescent="0.2">
      <c r="A205" s="115"/>
    </row>
    <row r="206" spans="1:1" x14ac:dyDescent="0.2">
      <c r="A206" s="115"/>
    </row>
  </sheetData>
  <mergeCells count="34">
    <mergeCell ref="AN42:AR42"/>
    <mergeCell ref="A31:B32"/>
    <mergeCell ref="C11:AT21"/>
    <mergeCell ref="A12:B14"/>
    <mergeCell ref="C22:AT24"/>
    <mergeCell ref="C25:AT27"/>
    <mergeCell ref="C28:AT30"/>
    <mergeCell ref="D42:W42"/>
    <mergeCell ref="D79:W79"/>
    <mergeCell ref="A139:B141"/>
    <mergeCell ref="D141:O141"/>
    <mergeCell ref="Q141:AL141"/>
    <mergeCell ref="D142:O142"/>
    <mergeCell ref="Q142:AL142"/>
    <mergeCell ref="D143:O143"/>
    <mergeCell ref="Q143:AL143"/>
    <mergeCell ref="D144:O144"/>
    <mergeCell ref="P144:P145"/>
    <mergeCell ref="Q144:AL144"/>
    <mergeCell ref="D145:O145"/>
    <mergeCell ref="Q145:AL145"/>
    <mergeCell ref="D153:O153"/>
    <mergeCell ref="Q153:AL153"/>
    <mergeCell ref="D146:O146"/>
    <mergeCell ref="Q146:AL146"/>
    <mergeCell ref="D147:O147"/>
    <mergeCell ref="Q147:AL147"/>
    <mergeCell ref="D150:O150"/>
    <mergeCell ref="Q150:AL150"/>
    <mergeCell ref="D151:O151"/>
    <mergeCell ref="P151:P152"/>
    <mergeCell ref="Q151:AL151"/>
    <mergeCell ref="D152:O152"/>
    <mergeCell ref="Q152:AL152"/>
  </mergeCells>
  <phoneticPr fontId="25" type="noConversion"/>
  <dataValidations count="7">
    <dataValidation type="list" allowBlank="1" showInputMessage="1" showErrorMessage="1" sqref="G34:G40 G66" xr:uid="{00000000-0002-0000-0000-000001000000}">
      <formula1>"MWh,kWh,GJ,MJ,cubic meter,ton,kg"</formula1>
    </dataValidation>
    <dataValidation type="list" allowBlank="1" showInputMessage="1" showErrorMessage="1" sqref="AO47:AO49 AO51:AO53 AO55:AO57 AO59:AO61 AO63:AO65 AO45 AO84:AO86 AO94:AO96 AO98:AO100 AO102:AO104 AO106:AO109 AO82 AO88:AO90 AO92" xr:uid="{00000000-0002-0000-0000-000002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AS47:AS49 AS51:AS53 AS55:AS57 AS59:AS61 AS63:AS65 AS84:AS86 AS45 AS94:AS96 AS98:AS100 AS102:AS104 AS106:AS109 AS82 AS88:AS90 AS92" xr:uid="{00000000-0002-0000-0000-000003000000}">
      <formula1>"Primary Data,Third Party Data,Secondary Data - Calculated based on actual data,Secondary Data - Based on assumptions,Secondary Data - Extrapolation,Other evidence"</formula1>
    </dataValidation>
    <dataValidation type="list" allowBlank="1" showInputMessage="1" showErrorMessage="1" sqref="E116" xr:uid="{00000000-0002-0000-0000-000004000000}">
      <formula1>"Refineries,Iron &amp; steel,Non-ferrous metals,Cement &amp; lime,Glass &amp; ceramics &amp; construction material,Pulp &amp; paper,Chemicals,Hydrogen,Other"</formula1>
    </dataValidation>
    <dataValidation type="list" allowBlank="1" showInputMessage="1" showErrorMessage="1" sqref="E117" xr:uid="{00000000-0002-0000-0000-000005000000}">
      <formula1>$A$162:$A$203</formula1>
    </dataValidation>
    <dataValidation type="list" allowBlank="1" showInputMessage="1" showErrorMessage="1" sqref="X109" xr:uid="{00000000-0002-0000-0000-000006000000}">
      <formula1>"Based on EU ETS benchmark or IF documentation,Proposed by applicant"</formula1>
    </dataValidation>
    <dataValidation type="list" allowBlank="1" showInputMessage="1" showErrorMessage="1" sqref="F91:F92" xr:uid="{824405DD-20EE-4D5A-9629-FA6DC215A494}">
      <formula1>"Other,Timed operation credit"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C3A17-90A0-44E7-8856-2C84CE27EAFA}">
  <dimension ref="A1"/>
  <sheetViews>
    <sheetView workbookViewId="0">
      <selection activeCell="B2" sqref="B2"/>
    </sheetView>
  </sheetViews>
  <sheetFormatPr defaultRowHeight="1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72"/>
  <sheetViews>
    <sheetView zoomScaleNormal="100" workbookViewId="0">
      <pane xSplit="3" ySplit="3" topLeftCell="D4" activePane="bottomRight" state="frozen"/>
      <selection pane="topRight" activeCell="D1" sqref="D1"/>
      <selection pane="bottomLeft" activeCell="A4" sqref="A4"/>
      <selection pane="bottomRight" activeCell="F12" sqref="F12"/>
    </sheetView>
  </sheetViews>
  <sheetFormatPr defaultColWidth="9.28515625" defaultRowHeight="15" x14ac:dyDescent="0.25"/>
  <cols>
    <col min="1" max="1" width="27.7109375" style="101" customWidth="1"/>
    <col min="2" max="3" width="25.7109375" style="101" customWidth="1"/>
    <col min="4" max="4" width="13.5703125" style="101" customWidth="1"/>
    <col min="5" max="5" width="14.28515625" style="101" customWidth="1"/>
    <col min="6" max="6" width="39" style="101" customWidth="1"/>
    <col min="7" max="7" width="27.7109375" style="101" customWidth="1"/>
    <col min="8" max="11" width="14.42578125" style="101" customWidth="1"/>
    <col min="12" max="16384" width="9.28515625" style="101"/>
  </cols>
  <sheetData>
    <row r="1" spans="1:11" s="52" customFormat="1" ht="43.35" customHeight="1" thickBot="1" x14ac:dyDescent="0.25">
      <c r="A1" s="84" t="s">
        <v>210</v>
      </c>
      <c r="B1" s="85"/>
      <c r="C1" s="85"/>
      <c r="D1" s="85"/>
      <c r="E1" s="85"/>
      <c r="F1" s="85"/>
      <c r="G1" s="86"/>
      <c r="H1" s="242" t="s">
        <v>211</v>
      </c>
      <c r="I1" s="243"/>
      <c r="J1" s="243"/>
      <c r="K1" s="244"/>
    </row>
    <row r="2" spans="1:11" s="52" customFormat="1" ht="40.15" customHeight="1" thickBot="1" x14ac:dyDescent="0.25">
      <c r="A2" s="53" t="s">
        <v>37</v>
      </c>
      <c r="B2" s="87" t="s">
        <v>212</v>
      </c>
      <c r="C2" s="87" t="s">
        <v>213</v>
      </c>
      <c r="D2" s="54" t="s">
        <v>214</v>
      </c>
      <c r="E2" s="54" t="s">
        <v>24</v>
      </c>
      <c r="F2" s="88" t="s">
        <v>215</v>
      </c>
      <c r="G2" s="54" t="s">
        <v>216</v>
      </c>
      <c r="H2" s="89" t="s">
        <v>217</v>
      </c>
      <c r="I2" s="89" t="s">
        <v>54</v>
      </c>
      <c r="J2" s="89" t="s">
        <v>57</v>
      </c>
      <c r="K2" s="89" t="s">
        <v>58</v>
      </c>
    </row>
    <row r="3" spans="1:11" s="52" customFormat="1" ht="13.5" thickBot="1" x14ac:dyDescent="0.25">
      <c r="A3" s="90" t="s">
        <v>218</v>
      </c>
      <c r="B3" s="91"/>
      <c r="C3" s="91"/>
      <c r="D3" s="91"/>
      <c r="E3" s="91"/>
      <c r="F3" s="91"/>
      <c r="G3" s="91"/>
      <c r="H3" s="91"/>
      <c r="I3" s="91"/>
      <c r="J3" s="91"/>
      <c r="K3" s="92"/>
    </row>
    <row r="4" spans="1:11" s="52" customFormat="1" ht="17.25" customHeight="1" thickBot="1" x14ac:dyDescent="0.25">
      <c r="A4" s="57" t="s">
        <v>219</v>
      </c>
      <c r="B4" s="93" t="s">
        <v>220</v>
      </c>
      <c r="C4" s="93" t="s">
        <v>171</v>
      </c>
      <c r="D4" s="158">
        <v>0.217</v>
      </c>
      <c r="E4" s="162" t="s">
        <v>221</v>
      </c>
      <c r="F4" s="57" t="s">
        <v>222</v>
      </c>
      <c r="G4" s="95" t="s">
        <v>223</v>
      </c>
      <c r="H4" s="161" t="s">
        <v>224</v>
      </c>
      <c r="I4" s="96"/>
      <c r="J4" s="96"/>
      <c r="K4" s="96"/>
    </row>
    <row r="5" spans="1:11" s="52" customFormat="1" ht="17.25" customHeight="1" thickBot="1" x14ac:dyDescent="0.25">
      <c r="A5" s="57" t="s">
        <v>219</v>
      </c>
      <c r="B5" s="93" t="s">
        <v>225</v>
      </c>
      <c r="C5" s="93" t="s">
        <v>226</v>
      </c>
      <c r="D5" s="158">
        <v>0.157</v>
      </c>
      <c r="E5" s="162" t="s">
        <v>221</v>
      </c>
      <c r="F5" s="57" t="s">
        <v>222</v>
      </c>
      <c r="G5" s="95" t="s">
        <v>227</v>
      </c>
      <c r="H5" s="161" t="s">
        <v>224</v>
      </c>
      <c r="I5" s="96"/>
      <c r="J5" s="96"/>
      <c r="K5" s="96"/>
    </row>
    <row r="6" spans="1:11" s="52" customFormat="1" ht="17.25" customHeight="1" thickBot="1" x14ac:dyDescent="0.25">
      <c r="A6" s="57" t="s">
        <v>219</v>
      </c>
      <c r="B6" s="93" t="s">
        <v>228</v>
      </c>
      <c r="C6" s="93" t="s">
        <v>229</v>
      </c>
      <c r="D6" s="158">
        <v>1.288</v>
      </c>
      <c r="E6" s="162" t="s">
        <v>221</v>
      </c>
      <c r="F6" s="57" t="s">
        <v>222</v>
      </c>
      <c r="G6" s="95" t="s">
        <v>230</v>
      </c>
      <c r="H6" s="161" t="s">
        <v>224</v>
      </c>
      <c r="I6" s="96"/>
      <c r="J6" s="96"/>
      <c r="K6" s="96"/>
    </row>
    <row r="7" spans="1:11" s="52" customFormat="1" ht="17.25" customHeight="1" thickBot="1" x14ac:dyDescent="0.25">
      <c r="A7" s="57" t="s">
        <v>219</v>
      </c>
      <c r="B7" s="93" t="s">
        <v>231</v>
      </c>
      <c r="C7" s="93" t="s">
        <v>232</v>
      </c>
      <c r="D7" s="158">
        <v>0.312</v>
      </c>
      <c r="E7" s="162" t="s">
        <v>221</v>
      </c>
      <c r="F7" s="57" t="s">
        <v>222</v>
      </c>
      <c r="G7" s="95" t="s">
        <v>233</v>
      </c>
      <c r="H7" s="161" t="s">
        <v>224</v>
      </c>
      <c r="I7" s="96"/>
      <c r="J7" s="96"/>
      <c r="K7" s="96"/>
    </row>
    <row r="8" spans="1:11" s="52" customFormat="1" ht="17.25" customHeight="1" thickBot="1" x14ac:dyDescent="0.25">
      <c r="A8" s="57" t="s">
        <v>219</v>
      </c>
      <c r="B8" s="93" t="s">
        <v>234</v>
      </c>
      <c r="C8" s="93" t="s">
        <v>177</v>
      </c>
      <c r="D8" s="158">
        <v>1.464</v>
      </c>
      <c r="E8" s="162" t="s">
        <v>221</v>
      </c>
      <c r="F8" s="57" t="s">
        <v>222</v>
      </c>
      <c r="G8" s="95" t="s">
        <v>235</v>
      </c>
      <c r="H8" s="161" t="s">
        <v>224</v>
      </c>
      <c r="I8" s="96"/>
      <c r="J8" s="96"/>
      <c r="K8" s="96"/>
    </row>
    <row r="9" spans="1:11" s="52" customFormat="1" ht="17.25" customHeight="1" thickBot="1" x14ac:dyDescent="0.25">
      <c r="A9" s="57" t="s">
        <v>219</v>
      </c>
      <c r="B9" s="93" t="s">
        <v>236</v>
      </c>
      <c r="C9" s="93" t="s">
        <v>237</v>
      </c>
      <c r="D9" s="158">
        <v>0.69299999999999995</v>
      </c>
      <c r="E9" s="162" t="s">
        <v>221</v>
      </c>
      <c r="F9" s="57" t="s">
        <v>222</v>
      </c>
      <c r="G9" s="95" t="s">
        <v>238</v>
      </c>
      <c r="H9" s="161" t="s">
        <v>224</v>
      </c>
      <c r="I9" s="96"/>
      <c r="J9" s="96"/>
      <c r="K9" s="96"/>
    </row>
    <row r="10" spans="1:11" s="52" customFormat="1" ht="17.25" customHeight="1" thickBot="1" x14ac:dyDescent="0.25">
      <c r="A10" s="57" t="s">
        <v>219</v>
      </c>
      <c r="B10" s="93" t="s">
        <v>239</v>
      </c>
      <c r="C10" s="93" t="s">
        <v>240</v>
      </c>
      <c r="D10" s="158">
        <v>0.95699999999999996</v>
      </c>
      <c r="E10" s="162" t="s">
        <v>221</v>
      </c>
      <c r="F10" s="57" t="s">
        <v>222</v>
      </c>
      <c r="G10" s="95" t="s">
        <v>241</v>
      </c>
      <c r="H10" s="161" t="s">
        <v>224</v>
      </c>
      <c r="I10" s="96"/>
      <c r="J10" s="96"/>
      <c r="K10" s="96"/>
    </row>
    <row r="11" spans="1:11" s="52" customFormat="1" ht="17.25" customHeight="1" thickBot="1" x14ac:dyDescent="0.25">
      <c r="A11" s="57" t="s">
        <v>219</v>
      </c>
      <c r="B11" s="93" t="s">
        <v>242</v>
      </c>
      <c r="C11" s="93" t="s">
        <v>243</v>
      </c>
      <c r="D11" s="158">
        <v>0.72499999999999998</v>
      </c>
      <c r="E11" s="162" t="s">
        <v>221</v>
      </c>
      <c r="F11" s="57" t="s">
        <v>222</v>
      </c>
      <c r="G11" s="95" t="s">
        <v>244</v>
      </c>
      <c r="H11" s="161" t="s">
        <v>224</v>
      </c>
      <c r="I11" s="96"/>
      <c r="J11" s="96"/>
      <c r="K11" s="96"/>
    </row>
    <row r="12" spans="1:11" s="52" customFormat="1" ht="17.25" customHeight="1" thickBot="1" x14ac:dyDescent="0.25">
      <c r="A12" s="57" t="s">
        <v>219</v>
      </c>
      <c r="B12" s="93" t="s">
        <v>245</v>
      </c>
      <c r="C12" s="93" t="s">
        <v>246</v>
      </c>
      <c r="D12" s="158">
        <v>0.81499999999999995</v>
      </c>
      <c r="E12" s="162" t="s">
        <v>221</v>
      </c>
      <c r="F12" s="57" t="s">
        <v>222</v>
      </c>
      <c r="G12" s="95" t="s">
        <v>247</v>
      </c>
      <c r="H12" s="161" t="s">
        <v>224</v>
      </c>
      <c r="I12" s="96"/>
      <c r="J12" s="96"/>
      <c r="K12" s="96"/>
    </row>
    <row r="13" spans="1:11" s="52" customFormat="1" ht="17.25" customHeight="1" thickBot="1" x14ac:dyDescent="0.25">
      <c r="A13" s="57" t="s">
        <v>219</v>
      </c>
      <c r="B13" s="93" t="s">
        <v>248</v>
      </c>
      <c r="C13" s="93" t="s">
        <v>249</v>
      </c>
      <c r="D13" s="158">
        <v>1.4059999999999999</v>
      </c>
      <c r="E13" s="162" t="s">
        <v>221</v>
      </c>
      <c r="F13" s="57" t="s">
        <v>222</v>
      </c>
      <c r="G13" s="95" t="s">
        <v>250</v>
      </c>
      <c r="H13" s="161" t="s">
        <v>224</v>
      </c>
      <c r="I13" s="96"/>
      <c r="J13" s="96"/>
      <c r="K13" s="96"/>
    </row>
    <row r="14" spans="1:11" s="52" customFormat="1" ht="17.25" customHeight="1" thickBot="1" x14ac:dyDescent="0.25">
      <c r="A14" s="57" t="s">
        <v>219</v>
      </c>
      <c r="B14" s="93" t="s">
        <v>251</v>
      </c>
      <c r="C14" s="93" t="s">
        <v>252</v>
      </c>
      <c r="D14" s="158">
        <v>0.39900000000000002</v>
      </c>
      <c r="E14" s="162" t="s">
        <v>221</v>
      </c>
      <c r="F14" s="57" t="s">
        <v>222</v>
      </c>
      <c r="G14" s="95" t="s">
        <v>253</v>
      </c>
      <c r="H14" s="161" t="s">
        <v>224</v>
      </c>
      <c r="I14" s="96"/>
      <c r="J14" s="96"/>
      <c r="K14" s="96"/>
    </row>
    <row r="15" spans="1:11" s="52" customFormat="1" ht="17.25" customHeight="1" thickBot="1" x14ac:dyDescent="0.25">
      <c r="A15" s="57" t="s">
        <v>219</v>
      </c>
      <c r="B15" s="93" t="s">
        <v>254</v>
      </c>
      <c r="C15" s="93" t="s">
        <v>255</v>
      </c>
      <c r="D15" s="158">
        <v>0.28999999999999998</v>
      </c>
      <c r="E15" s="162" t="s">
        <v>221</v>
      </c>
      <c r="F15" s="57" t="s">
        <v>222</v>
      </c>
      <c r="G15" s="95" t="s">
        <v>256</v>
      </c>
      <c r="H15" s="161" t="s">
        <v>224</v>
      </c>
      <c r="I15" s="96"/>
      <c r="J15" s="96"/>
      <c r="K15" s="96"/>
    </row>
    <row r="16" spans="1:11" s="52" customFormat="1" ht="17.25" customHeight="1" thickBot="1" x14ac:dyDescent="0.25">
      <c r="A16" s="57" t="s">
        <v>219</v>
      </c>
      <c r="B16" s="93" t="s">
        <v>257</v>
      </c>
      <c r="C16" s="93" t="s">
        <v>258</v>
      </c>
      <c r="D16" s="158">
        <v>0.23699999999999999</v>
      </c>
      <c r="E16" s="162" t="s">
        <v>221</v>
      </c>
      <c r="F16" s="57" t="s">
        <v>222</v>
      </c>
      <c r="G16" s="95" t="s">
        <v>256</v>
      </c>
      <c r="H16" s="161" t="s">
        <v>224</v>
      </c>
      <c r="I16" s="96"/>
      <c r="J16" s="96"/>
      <c r="K16" s="96"/>
    </row>
    <row r="17" spans="1:11" s="52" customFormat="1" ht="17.25" customHeight="1" thickBot="1" x14ac:dyDescent="0.25">
      <c r="A17" s="57" t="s">
        <v>219</v>
      </c>
      <c r="B17" s="93" t="s">
        <v>259</v>
      </c>
      <c r="C17" s="93" t="s">
        <v>260</v>
      </c>
      <c r="D17" s="158">
        <v>0.309</v>
      </c>
      <c r="E17" s="162" t="s">
        <v>221</v>
      </c>
      <c r="F17" s="57" t="s">
        <v>222</v>
      </c>
      <c r="G17" s="95" t="s">
        <v>261</v>
      </c>
      <c r="H17" s="161" t="s">
        <v>224</v>
      </c>
      <c r="I17" s="96"/>
      <c r="J17" s="96"/>
      <c r="K17" s="96"/>
    </row>
    <row r="18" spans="1:11" s="52" customFormat="1" ht="17.25" customHeight="1" thickBot="1" x14ac:dyDescent="0.25">
      <c r="A18" s="57" t="s">
        <v>219</v>
      </c>
      <c r="B18" s="93" t="s">
        <v>262</v>
      </c>
      <c r="C18" s="93" t="s">
        <v>263</v>
      </c>
      <c r="D18" s="158">
        <v>0.106</v>
      </c>
      <c r="E18" s="162" t="s">
        <v>221</v>
      </c>
      <c r="F18" s="57" t="s">
        <v>222</v>
      </c>
      <c r="G18" s="95" t="s">
        <v>264</v>
      </c>
      <c r="H18" s="161" t="s">
        <v>224</v>
      </c>
      <c r="I18" s="96"/>
      <c r="J18" s="96"/>
      <c r="K18" s="96"/>
    </row>
    <row r="19" spans="1:11" s="52" customFormat="1" ht="17.25" customHeight="1" thickBot="1" x14ac:dyDescent="0.25">
      <c r="A19" s="57" t="s">
        <v>219</v>
      </c>
      <c r="B19" s="93" t="s">
        <v>265</v>
      </c>
      <c r="C19" s="93" t="s">
        <v>266</v>
      </c>
      <c r="D19" s="158">
        <v>0.14599999999999999</v>
      </c>
      <c r="E19" s="162" t="s">
        <v>221</v>
      </c>
      <c r="F19" s="57" t="s">
        <v>222</v>
      </c>
      <c r="G19" s="95" t="s">
        <v>264</v>
      </c>
      <c r="H19" s="161" t="s">
        <v>224</v>
      </c>
      <c r="I19" s="96"/>
      <c r="J19" s="96"/>
      <c r="K19" s="96"/>
    </row>
    <row r="20" spans="1:11" s="52" customFormat="1" ht="17.25" customHeight="1" thickBot="1" x14ac:dyDescent="0.25">
      <c r="A20" s="57" t="s">
        <v>219</v>
      </c>
      <c r="B20" s="93" t="s">
        <v>267</v>
      </c>
      <c r="C20" s="93" t="s">
        <v>268</v>
      </c>
      <c r="D20" s="158">
        <v>0.12</v>
      </c>
      <c r="E20" s="162" t="s">
        <v>221</v>
      </c>
      <c r="F20" s="57" t="s">
        <v>222</v>
      </c>
      <c r="G20" s="95" t="s">
        <v>264</v>
      </c>
      <c r="H20" s="161" t="s">
        <v>224</v>
      </c>
      <c r="I20" s="96"/>
      <c r="J20" s="96"/>
      <c r="K20" s="96"/>
    </row>
    <row r="21" spans="1:11" s="52" customFormat="1" ht="17.25" customHeight="1" thickBot="1" x14ac:dyDescent="0.25">
      <c r="A21" s="57" t="s">
        <v>219</v>
      </c>
      <c r="B21" s="93" t="s">
        <v>269</v>
      </c>
      <c r="C21" s="93" t="s">
        <v>270</v>
      </c>
      <c r="D21" s="158">
        <v>5.8000000000000003E-2</v>
      </c>
      <c r="E21" s="162" t="s">
        <v>221</v>
      </c>
      <c r="F21" s="57" t="s">
        <v>222</v>
      </c>
      <c r="G21" s="95" t="s">
        <v>271</v>
      </c>
      <c r="H21" s="161" t="s">
        <v>224</v>
      </c>
      <c r="I21" s="96"/>
      <c r="J21" s="96"/>
      <c r="K21" s="96"/>
    </row>
    <row r="22" spans="1:11" s="52" customFormat="1" ht="17.25" customHeight="1" thickBot="1" x14ac:dyDescent="0.25">
      <c r="A22" s="57" t="s">
        <v>219</v>
      </c>
      <c r="B22" s="93" t="s">
        <v>272</v>
      </c>
      <c r="C22" s="93" t="s">
        <v>273</v>
      </c>
      <c r="D22" s="158">
        <v>4.7E-2</v>
      </c>
      <c r="E22" s="162" t="s">
        <v>221</v>
      </c>
      <c r="F22" s="57" t="s">
        <v>222</v>
      </c>
      <c r="G22" s="95" t="s">
        <v>274</v>
      </c>
      <c r="H22" s="161" t="s">
        <v>224</v>
      </c>
      <c r="I22" s="96"/>
      <c r="J22" s="96"/>
      <c r="K22" s="96"/>
    </row>
    <row r="23" spans="1:11" s="52" customFormat="1" ht="17.25" customHeight="1" thickBot="1" x14ac:dyDescent="0.25">
      <c r="A23" s="57" t="s">
        <v>219</v>
      </c>
      <c r="B23" s="93" t="s">
        <v>275</v>
      </c>
      <c r="C23" s="93" t="s">
        <v>276</v>
      </c>
      <c r="D23" s="158">
        <v>1.2999999999999999E-2</v>
      </c>
      <c r="E23" s="162" t="s">
        <v>221</v>
      </c>
      <c r="F23" s="57" t="s">
        <v>222</v>
      </c>
      <c r="G23" s="95" t="s">
        <v>277</v>
      </c>
      <c r="H23" s="161" t="s">
        <v>224</v>
      </c>
      <c r="I23" s="96"/>
      <c r="J23" s="96"/>
      <c r="K23" s="96"/>
    </row>
    <row r="24" spans="1:11" s="52" customFormat="1" ht="17.25" customHeight="1" thickBot="1" x14ac:dyDescent="0.25">
      <c r="A24" s="57" t="s">
        <v>219</v>
      </c>
      <c r="B24" s="93" t="s">
        <v>278</v>
      </c>
      <c r="C24" s="93" t="s">
        <v>279</v>
      </c>
      <c r="D24" s="158">
        <v>9.0999999999999998E-2</v>
      </c>
      <c r="E24" s="162" t="s">
        <v>221</v>
      </c>
      <c r="F24" s="57" t="s">
        <v>222</v>
      </c>
      <c r="G24" s="95" t="s">
        <v>280</v>
      </c>
      <c r="H24" s="161" t="s">
        <v>224</v>
      </c>
      <c r="I24" s="96"/>
      <c r="J24" s="96"/>
      <c r="K24" s="96"/>
    </row>
    <row r="25" spans="1:11" s="52" customFormat="1" ht="17.25" customHeight="1" thickBot="1" x14ac:dyDescent="0.25">
      <c r="A25" s="57" t="s">
        <v>219</v>
      </c>
      <c r="B25" s="93" t="s">
        <v>281</v>
      </c>
      <c r="C25" s="93" t="s">
        <v>282</v>
      </c>
      <c r="D25" s="158">
        <v>4.5999999999999999E-2</v>
      </c>
      <c r="E25" s="162" t="s">
        <v>221</v>
      </c>
      <c r="F25" s="57" t="s">
        <v>222</v>
      </c>
      <c r="G25" s="95" t="s">
        <v>283</v>
      </c>
      <c r="H25" s="161" t="s">
        <v>224</v>
      </c>
      <c r="I25" s="96"/>
      <c r="J25" s="96"/>
      <c r="K25" s="96"/>
    </row>
    <row r="26" spans="1:11" s="52" customFormat="1" ht="17.25" customHeight="1" thickBot="1" x14ac:dyDescent="0.25">
      <c r="A26" s="57" t="s">
        <v>219</v>
      </c>
      <c r="B26" s="93" t="s">
        <v>284</v>
      </c>
      <c r="C26" s="93" t="s">
        <v>285</v>
      </c>
      <c r="D26" s="158">
        <v>1.4999999999999999E-2</v>
      </c>
      <c r="E26" s="162" t="s">
        <v>221</v>
      </c>
      <c r="F26" s="57" t="s">
        <v>222</v>
      </c>
      <c r="G26" s="95" t="s">
        <v>280</v>
      </c>
      <c r="H26" s="161" t="s">
        <v>224</v>
      </c>
      <c r="I26" s="96"/>
      <c r="J26" s="96"/>
      <c r="K26" s="96"/>
    </row>
    <row r="27" spans="1:11" s="52" customFormat="1" ht="17.25" customHeight="1" thickBot="1" x14ac:dyDescent="0.25">
      <c r="A27" s="57" t="s">
        <v>219</v>
      </c>
      <c r="B27" s="93" t="s">
        <v>286</v>
      </c>
      <c r="C27" s="93" t="s">
        <v>287</v>
      </c>
      <c r="D27" s="158">
        <v>0.03</v>
      </c>
      <c r="E27" s="162" t="s">
        <v>221</v>
      </c>
      <c r="F27" s="57" t="s">
        <v>222</v>
      </c>
      <c r="G27" s="95" t="s">
        <v>288</v>
      </c>
      <c r="H27" s="161" t="s">
        <v>224</v>
      </c>
      <c r="I27" s="96"/>
      <c r="J27" s="96"/>
      <c r="K27" s="96"/>
    </row>
    <row r="28" spans="1:11" s="52" customFormat="1" ht="17.25" customHeight="1" thickBot="1" x14ac:dyDescent="0.25">
      <c r="A28" s="57" t="s">
        <v>219</v>
      </c>
      <c r="B28" s="93" t="s">
        <v>289</v>
      </c>
      <c r="C28" s="93" t="s">
        <v>290</v>
      </c>
      <c r="D28" s="158">
        <v>0.22600000000000001</v>
      </c>
      <c r="E28" s="162" t="s">
        <v>221</v>
      </c>
      <c r="F28" s="57" t="s">
        <v>222</v>
      </c>
      <c r="G28" s="95" t="s">
        <v>291</v>
      </c>
      <c r="H28" s="161" t="s">
        <v>224</v>
      </c>
      <c r="I28" s="96"/>
      <c r="J28" s="96"/>
      <c r="K28" s="96"/>
    </row>
    <row r="29" spans="1:11" s="52" customFormat="1" ht="17.25" customHeight="1" thickBot="1" x14ac:dyDescent="0.25">
      <c r="A29" s="57" t="s">
        <v>219</v>
      </c>
      <c r="B29" s="93" t="s">
        <v>292</v>
      </c>
      <c r="C29" s="93" t="s">
        <v>293</v>
      </c>
      <c r="D29" s="158">
        <v>0.24199999999999999</v>
      </c>
      <c r="E29" s="162" t="s">
        <v>221</v>
      </c>
      <c r="F29" s="57" t="s">
        <v>222</v>
      </c>
      <c r="G29" s="95" t="s">
        <v>291</v>
      </c>
      <c r="H29" s="161" t="s">
        <v>224</v>
      </c>
      <c r="I29" s="96"/>
      <c r="J29" s="96"/>
      <c r="K29" s="96"/>
    </row>
    <row r="30" spans="1:11" s="52" customFormat="1" ht="17.25" customHeight="1" thickBot="1" x14ac:dyDescent="0.25">
      <c r="A30" s="57" t="s">
        <v>219</v>
      </c>
      <c r="B30" s="93" t="s">
        <v>294</v>
      </c>
      <c r="C30" s="93" t="s">
        <v>295</v>
      </c>
      <c r="D30" s="158">
        <v>0.24199999999999999</v>
      </c>
      <c r="E30" s="162" t="s">
        <v>221</v>
      </c>
      <c r="F30" s="57" t="s">
        <v>222</v>
      </c>
      <c r="G30" s="95" t="s">
        <v>296</v>
      </c>
      <c r="H30" s="161" t="s">
        <v>224</v>
      </c>
      <c r="I30" s="96"/>
      <c r="J30" s="96"/>
      <c r="K30" s="96"/>
    </row>
    <row r="31" spans="1:11" s="52" customFormat="1" ht="17.25" customHeight="1" thickBot="1" x14ac:dyDescent="0.25">
      <c r="A31" s="57" t="s">
        <v>219</v>
      </c>
      <c r="B31" s="93" t="s">
        <v>297</v>
      </c>
      <c r="C31" s="93" t="s">
        <v>298</v>
      </c>
      <c r="D31" s="158">
        <v>0.254</v>
      </c>
      <c r="E31" s="162" t="s">
        <v>221</v>
      </c>
      <c r="F31" s="57" t="s">
        <v>222</v>
      </c>
      <c r="G31" s="95" t="s">
        <v>299</v>
      </c>
      <c r="H31" s="161" t="s">
        <v>224</v>
      </c>
      <c r="I31" s="96"/>
      <c r="J31" s="96"/>
      <c r="K31" s="96"/>
    </row>
    <row r="32" spans="1:11" s="52" customFormat="1" ht="17.25" customHeight="1" thickBot="1" x14ac:dyDescent="0.25">
      <c r="A32" s="57" t="s">
        <v>219</v>
      </c>
      <c r="B32" s="93" t="s">
        <v>300</v>
      </c>
      <c r="C32" s="93" t="s">
        <v>301</v>
      </c>
      <c r="D32" s="158">
        <v>0.188</v>
      </c>
      <c r="E32" s="162" t="s">
        <v>221</v>
      </c>
      <c r="F32" s="57" t="s">
        <v>222</v>
      </c>
      <c r="G32" s="95" t="s">
        <v>291</v>
      </c>
      <c r="H32" s="161" t="s">
        <v>224</v>
      </c>
      <c r="I32" s="96"/>
      <c r="J32" s="96"/>
      <c r="K32" s="96"/>
    </row>
    <row r="33" spans="1:11" s="52" customFormat="1" ht="17.25" customHeight="1" thickBot="1" x14ac:dyDescent="0.25">
      <c r="A33" s="57" t="s">
        <v>219</v>
      </c>
      <c r="B33" s="93" t="s">
        <v>302</v>
      </c>
      <c r="C33" s="93" t="s">
        <v>303</v>
      </c>
      <c r="D33" s="158">
        <v>0.18</v>
      </c>
      <c r="E33" s="162" t="s">
        <v>221</v>
      </c>
      <c r="F33" s="57" t="s">
        <v>222</v>
      </c>
      <c r="G33" s="95" t="s">
        <v>291</v>
      </c>
      <c r="H33" s="161" t="s">
        <v>224</v>
      </c>
      <c r="I33" s="96"/>
      <c r="J33" s="96"/>
      <c r="K33" s="96"/>
    </row>
    <row r="34" spans="1:11" s="52" customFormat="1" ht="17.25" customHeight="1" thickBot="1" x14ac:dyDescent="0.25">
      <c r="A34" s="57" t="s">
        <v>219</v>
      </c>
      <c r="B34" s="93" t="s">
        <v>304</v>
      </c>
      <c r="C34" s="93" t="s">
        <v>305</v>
      </c>
      <c r="D34" s="158">
        <v>0.20699999999999999</v>
      </c>
      <c r="E34" s="162" t="s">
        <v>221</v>
      </c>
      <c r="F34" s="57" t="s">
        <v>222</v>
      </c>
      <c r="G34" s="95" t="s">
        <v>291</v>
      </c>
      <c r="H34" s="161" t="s">
        <v>224</v>
      </c>
      <c r="I34" s="96"/>
      <c r="J34" s="96"/>
      <c r="K34" s="96"/>
    </row>
    <row r="35" spans="1:11" s="52" customFormat="1" ht="17.25" customHeight="1" thickBot="1" x14ac:dyDescent="0.25">
      <c r="A35" s="57" t="s">
        <v>219</v>
      </c>
      <c r="B35" s="93" t="s">
        <v>306</v>
      </c>
      <c r="C35" s="93" t="s">
        <v>307</v>
      </c>
      <c r="D35" s="158">
        <v>0.23</v>
      </c>
      <c r="E35" s="162" t="s">
        <v>221</v>
      </c>
      <c r="F35" s="57" t="s">
        <v>222</v>
      </c>
      <c r="G35" s="95" t="s">
        <v>308</v>
      </c>
      <c r="H35" s="161" t="s">
        <v>224</v>
      </c>
      <c r="I35" s="96"/>
      <c r="J35" s="96"/>
      <c r="K35" s="96"/>
    </row>
    <row r="36" spans="1:11" s="52" customFormat="1" ht="17.25" customHeight="1" thickBot="1" x14ac:dyDescent="0.25">
      <c r="A36" s="57" t="s">
        <v>219</v>
      </c>
      <c r="B36" s="93" t="s">
        <v>309</v>
      </c>
      <c r="C36" s="93" t="s">
        <v>310</v>
      </c>
      <c r="D36" s="158">
        <v>2.12</v>
      </c>
      <c r="E36" s="162" t="s">
        <v>221</v>
      </c>
      <c r="F36" s="57" t="s">
        <v>222</v>
      </c>
      <c r="G36" s="95" t="s">
        <v>311</v>
      </c>
      <c r="H36" s="161" t="s">
        <v>224</v>
      </c>
      <c r="I36" s="96"/>
      <c r="J36" s="96"/>
      <c r="K36" s="96"/>
    </row>
    <row r="37" spans="1:11" s="52" customFormat="1" ht="17.25" customHeight="1" thickBot="1" x14ac:dyDescent="0.25">
      <c r="A37" s="57" t="s">
        <v>219</v>
      </c>
      <c r="B37" s="93" t="s">
        <v>312</v>
      </c>
      <c r="C37" s="93" t="s">
        <v>313</v>
      </c>
      <c r="D37" s="158">
        <v>0.155</v>
      </c>
      <c r="E37" s="162" t="s">
        <v>221</v>
      </c>
      <c r="F37" s="57" t="s">
        <v>222</v>
      </c>
      <c r="G37" s="95" t="s">
        <v>314</v>
      </c>
      <c r="H37" s="161" t="s">
        <v>224</v>
      </c>
      <c r="I37" s="96"/>
      <c r="J37" s="96"/>
      <c r="K37" s="96"/>
    </row>
    <row r="38" spans="1:11" s="52" customFormat="1" ht="17.25" customHeight="1" thickBot="1" x14ac:dyDescent="0.25">
      <c r="A38" s="57" t="s">
        <v>219</v>
      </c>
      <c r="B38" s="93" t="s">
        <v>315</v>
      </c>
      <c r="C38" s="93" t="s">
        <v>316</v>
      </c>
      <c r="D38" s="158">
        <v>0.23</v>
      </c>
      <c r="E38" s="162" t="s">
        <v>221</v>
      </c>
      <c r="F38" s="57" t="s">
        <v>222</v>
      </c>
      <c r="G38" s="95" t="s">
        <v>317</v>
      </c>
      <c r="H38" s="161" t="s">
        <v>224</v>
      </c>
      <c r="I38" s="96"/>
      <c r="J38" s="96"/>
      <c r="K38" s="96"/>
    </row>
    <row r="39" spans="1:11" s="52" customFormat="1" ht="17.25" customHeight="1" thickBot="1" x14ac:dyDescent="0.25">
      <c r="A39" s="57" t="s">
        <v>219</v>
      </c>
      <c r="B39" s="93" t="s">
        <v>318</v>
      </c>
      <c r="C39" s="93" t="s">
        <v>319</v>
      </c>
      <c r="D39" s="158">
        <v>6.6000000000000003E-2</v>
      </c>
      <c r="E39" s="162" t="s">
        <v>221</v>
      </c>
      <c r="F39" s="57" t="s">
        <v>222</v>
      </c>
      <c r="G39" s="95" t="s">
        <v>320</v>
      </c>
      <c r="H39" s="161" t="s">
        <v>224</v>
      </c>
      <c r="I39" s="96"/>
      <c r="J39" s="96"/>
      <c r="K39" s="96"/>
    </row>
    <row r="40" spans="1:11" s="52" customFormat="1" ht="17.25" customHeight="1" thickBot="1" x14ac:dyDescent="0.25">
      <c r="A40" s="57" t="s">
        <v>219</v>
      </c>
      <c r="B40" s="93" t="s">
        <v>321</v>
      </c>
      <c r="C40" s="93" t="s">
        <v>322</v>
      </c>
      <c r="D40" s="158">
        <v>0.18099999999999999</v>
      </c>
      <c r="E40" s="162" t="s">
        <v>221</v>
      </c>
      <c r="F40" s="57" t="s">
        <v>222</v>
      </c>
      <c r="G40" s="95" t="s">
        <v>323</v>
      </c>
      <c r="H40" s="161" t="s">
        <v>224</v>
      </c>
      <c r="I40" s="96"/>
      <c r="J40" s="96"/>
      <c r="K40" s="96"/>
    </row>
    <row r="41" spans="1:11" s="52" customFormat="1" ht="17.25" customHeight="1" thickBot="1" x14ac:dyDescent="0.25">
      <c r="A41" s="57" t="s">
        <v>219</v>
      </c>
      <c r="B41" s="93" t="s">
        <v>324</v>
      </c>
      <c r="C41" s="93" t="s">
        <v>325</v>
      </c>
      <c r="D41" s="158">
        <v>0.753</v>
      </c>
      <c r="E41" s="162" t="s">
        <v>221</v>
      </c>
      <c r="F41" s="57" t="s">
        <v>222</v>
      </c>
      <c r="G41" s="95" t="s">
        <v>326</v>
      </c>
      <c r="H41" s="161" t="s">
        <v>224</v>
      </c>
      <c r="I41" s="96"/>
      <c r="J41" s="96"/>
      <c r="K41" s="96"/>
    </row>
    <row r="42" spans="1:11" s="52" customFormat="1" ht="17.25" customHeight="1" thickBot="1" x14ac:dyDescent="0.25">
      <c r="A42" s="57" t="s">
        <v>219</v>
      </c>
      <c r="B42" s="93" t="s">
        <v>327</v>
      </c>
      <c r="C42" s="93" t="s">
        <v>328</v>
      </c>
      <c r="D42" s="158">
        <v>2.2800000000000001E-2</v>
      </c>
      <c r="E42" s="162" t="s">
        <v>221</v>
      </c>
      <c r="F42" s="57" t="s">
        <v>222</v>
      </c>
      <c r="G42" s="159" t="s">
        <v>329</v>
      </c>
      <c r="H42" s="161" t="s">
        <v>224</v>
      </c>
      <c r="I42" s="96"/>
      <c r="J42" s="96"/>
      <c r="K42" s="96"/>
    </row>
    <row r="43" spans="1:11" s="52" customFormat="1" ht="17.25" customHeight="1" thickBot="1" x14ac:dyDescent="0.25">
      <c r="A43" s="57" t="s">
        <v>219</v>
      </c>
      <c r="B43" s="93" t="s">
        <v>330</v>
      </c>
      <c r="C43" s="93" t="s">
        <v>331</v>
      </c>
      <c r="D43" s="158">
        <v>0.215</v>
      </c>
      <c r="E43" s="162" t="s">
        <v>221</v>
      </c>
      <c r="F43" s="57" t="s">
        <v>222</v>
      </c>
      <c r="G43" s="160" t="s">
        <v>332</v>
      </c>
      <c r="H43" s="161" t="s">
        <v>224</v>
      </c>
      <c r="I43" s="96"/>
      <c r="J43" s="96"/>
      <c r="K43" s="96"/>
    </row>
    <row r="44" spans="1:11" s="52" customFormat="1" ht="17.25" customHeight="1" thickBot="1" x14ac:dyDescent="0.25">
      <c r="A44" s="57" t="s">
        <v>219</v>
      </c>
      <c r="B44" s="93" t="s">
        <v>333</v>
      </c>
      <c r="C44" s="93" t="s">
        <v>334</v>
      </c>
      <c r="D44" s="158">
        <v>0.26800000000000002</v>
      </c>
      <c r="E44" s="162" t="s">
        <v>221</v>
      </c>
      <c r="F44" s="57" t="s">
        <v>222</v>
      </c>
      <c r="G44" s="95" t="s">
        <v>335</v>
      </c>
      <c r="H44" s="161" t="s">
        <v>224</v>
      </c>
      <c r="I44" s="96"/>
      <c r="J44" s="96"/>
      <c r="K44" s="96"/>
    </row>
    <row r="45" spans="1:11" s="52" customFormat="1" ht="17.25" customHeight="1" thickBot="1" x14ac:dyDescent="0.25">
      <c r="A45" s="57" t="s">
        <v>219</v>
      </c>
      <c r="B45" s="93" t="s">
        <v>336</v>
      </c>
      <c r="C45" s="93" t="s">
        <v>337</v>
      </c>
      <c r="D45" s="158">
        <v>0.28199999999999997</v>
      </c>
      <c r="E45" s="162" t="s">
        <v>221</v>
      </c>
      <c r="F45" s="57" t="s">
        <v>222</v>
      </c>
      <c r="G45" s="95" t="s">
        <v>338</v>
      </c>
      <c r="H45" s="161" t="s">
        <v>224</v>
      </c>
      <c r="I45" s="96"/>
      <c r="J45" s="96"/>
      <c r="K45" s="96"/>
    </row>
    <row r="46" spans="1:11" s="52" customFormat="1" ht="17.25" customHeight="1" thickBot="1" x14ac:dyDescent="0.25">
      <c r="A46" s="57" t="s">
        <v>219</v>
      </c>
      <c r="B46" s="93" t="s">
        <v>339</v>
      </c>
      <c r="C46" s="93" t="s">
        <v>193</v>
      </c>
      <c r="D46" s="158">
        <v>0.53600000000000003</v>
      </c>
      <c r="E46" s="162" t="s">
        <v>221</v>
      </c>
      <c r="F46" s="57" t="s">
        <v>222</v>
      </c>
      <c r="G46" s="95" t="s">
        <v>340</v>
      </c>
      <c r="H46" s="161" t="s">
        <v>224</v>
      </c>
      <c r="I46" s="96"/>
      <c r="J46" s="96"/>
      <c r="K46" s="96"/>
    </row>
    <row r="47" spans="1:11" s="52" customFormat="1" ht="17.25" customHeight="1" thickBot="1" x14ac:dyDescent="0.25">
      <c r="A47" s="57" t="s">
        <v>219</v>
      </c>
      <c r="B47" s="93" t="s">
        <v>341</v>
      </c>
      <c r="C47" s="93" t="s">
        <v>342</v>
      </c>
      <c r="D47" s="158">
        <v>0.11</v>
      </c>
      <c r="E47" s="162" t="s">
        <v>221</v>
      </c>
      <c r="F47" s="57" t="s">
        <v>222</v>
      </c>
      <c r="G47" s="95" t="s">
        <v>343</v>
      </c>
      <c r="H47" s="161" t="s">
        <v>224</v>
      </c>
      <c r="I47" s="96"/>
      <c r="J47" s="96"/>
      <c r="K47" s="96"/>
    </row>
    <row r="48" spans="1:11" s="52" customFormat="1" ht="17.25" customHeight="1" thickBot="1" x14ac:dyDescent="0.25">
      <c r="A48" s="57" t="s">
        <v>219</v>
      </c>
      <c r="B48" s="93" t="s">
        <v>344</v>
      </c>
      <c r="C48" s="93" t="s">
        <v>345</v>
      </c>
      <c r="D48" s="158">
        <v>1.4850000000000001</v>
      </c>
      <c r="E48" s="162" t="s">
        <v>221</v>
      </c>
      <c r="F48" s="57" t="s">
        <v>222</v>
      </c>
      <c r="G48" s="95" t="s">
        <v>346</v>
      </c>
      <c r="H48" s="161" t="s">
        <v>224</v>
      </c>
      <c r="I48" s="96"/>
      <c r="J48" s="96"/>
      <c r="K48" s="96"/>
    </row>
    <row r="49" spans="1:11" s="52" customFormat="1" ht="17.25" customHeight="1" thickBot="1" x14ac:dyDescent="0.25">
      <c r="A49" s="57" t="s">
        <v>219</v>
      </c>
      <c r="B49" s="93" t="s">
        <v>347</v>
      </c>
      <c r="C49" s="93" t="s">
        <v>348</v>
      </c>
      <c r="D49" s="158">
        <v>1.57</v>
      </c>
      <c r="E49" s="162" t="s">
        <v>221</v>
      </c>
      <c r="F49" s="57" t="s">
        <v>222</v>
      </c>
      <c r="G49" s="95" t="s">
        <v>349</v>
      </c>
      <c r="H49" s="161" t="s">
        <v>224</v>
      </c>
      <c r="I49" s="96"/>
      <c r="J49" s="96"/>
      <c r="K49" s="96"/>
    </row>
    <row r="50" spans="1:11" s="52" customFormat="1" ht="17.25" customHeight="1" thickBot="1" x14ac:dyDescent="0.25">
      <c r="A50" s="57" t="s">
        <v>219</v>
      </c>
      <c r="B50" s="93" t="s">
        <v>350</v>
      </c>
      <c r="C50" s="93" t="s">
        <v>351</v>
      </c>
      <c r="D50" s="158">
        <v>0.68100000000000005</v>
      </c>
      <c r="E50" s="162" t="s">
        <v>221</v>
      </c>
      <c r="F50" s="57" t="s">
        <v>222</v>
      </c>
      <c r="G50" s="95" t="s">
        <v>352</v>
      </c>
      <c r="H50" s="161" t="s">
        <v>224</v>
      </c>
      <c r="I50" s="96"/>
      <c r="J50" s="96"/>
      <c r="K50" s="96"/>
    </row>
    <row r="51" spans="1:11" s="52" customFormat="1" ht="17.25" customHeight="1" thickBot="1" x14ac:dyDescent="0.25">
      <c r="A51" s="57" t="s">
        <v>219</v>
      </c>
      <c r="B51" s="93" t="s">
        <v>353</v>
      </c>
      <c r="C51" s="93" t="s">
        <v>354</v>
      </c>
      <c r="D51" s="158">
        <v>2.2800000000000001E-2</v>
      </c>
      <c r="E51" s="162" t="s">
        <v>221</v>
      </c>
      <c r="F51" s="57" t="s">
        <v>222</v>
      </c>
      <c r="G51" s="95" t="s">
        <v>355</v>
      </c>
      <c r="H51" s="161" t="s">
        <v>224</v>
      </c>
      <c r="I51" s="96"/>
      <c r="J51" s="96"/>
      <c r="K51" s="96"/>
    </row>
    <row r="52" spans="1:11" s="52" customFormat="1" ht="17.25" customHeight="1" thickBot="1" x14ac:dyDescent="0.25">
      <c r="A52" s="57" t="s">
        <v>219</v>
      </c>
      <c r="B52" s="93" t="s">
        <v>356</v>
      </c>
      <c r="C52" s="93" t="s">
        <v>357</v>
      </c>
      <c r="D52" s="158">
        <v>0.40100000000000002</v>
      </c>
      <c r="E52" s="162" t="s">
        <v>221</v>
      </c>
      <c r="F52" s="57" t="s">
        <v>222</v>
      </c>
      <c r="G52" s="95" t="s">
        <v>358</v>
      </c>
      <c r="H52" s="161" t="s">
        <v>224</v>
      </c>
      <c r="I52" s="96"/>
      <c r="J52" s="96"/>
      <c r="K52" s="96"/>
    </row>
    <row r="53" spans="1:11" s="52" customFormat="1" ht="17.25" customHeight="1" thickBot="1" x14ac:dyDescent="0.25">
      <c r="A53" s="57" t="s">
        <v>219</v>
      </c>
      <c r="B53" s="93" t="s">
        <v>359</v>
      </c>
      <c r="C53" s="93" t="s">
        <v>136</v>
      </c>
      <c r="D53" s="158">
        <v>6.84</v>
      </c>
      <c r="E53" s="162" t="s">
        <v>221</v>
      </c>
      <c r="F53" s="57" t="s">
        <v>222</v>
      </c>
      <c r="G53" s="95" t="s">
        <v>360</v>
      </c>
      <c r="H53" s="161" t="s">
        <v>224</v>
      </c>
      <c r="I53" s="96"/>
      <c r="J53" s="96"/>
      <c r="K53" s="96"/>
    </row>
    <row r="54" spans="1:11" s="52" customFormat="1" ht="17.25" customHeight="1" thickBot="1" x14ac:dyDescent="0.25">
      <c r="A54" s="57" t="s">
        <v>219</v>
      </c>
      <c r="B54" s="93" t="s">
        <v>361</v>
      </c>
      <c r="C54" s="93" t="s">
        <v>362</v>
      </c>
      <c r="D54" s="158">
        <v>0.187</v>
      </c>
      <c r="E54" s="162" t="s">
        <v>221</v>
      </c>
      <c r="F54" s="57" t="s">
        <v>222</v>
      </c>
      <c r="G54" s="95" t="s">
        <v>363</v>
      </c>
      <c r="H54" s="161" t="s">
        <v>224</v>
      </c>
      <c r="I54" s="96"/>
      <c r="J54" s="96"/>
      <c r="K54" s="96"/>
    </row>
    <row r="55" spans="1:11" s="52" customFormat="1" ht="17.25" customHeight="1" thickBot="1" x14ac:dyDescent="0.25">
      <c r="A55" s="57" t="s">
        <v>219</v>
      </c>
      <c r="B55" s="93" t="s">
        <v>364</v>
      </c>
      <c r="C55" s="93" t="s">
        <v>365</v>
      </c>
      <c r="D55" s="158">
        <v>0.38900000000000001</v>
      </c>
      <c r="E55" s="162" t="s">
        <v>221</v>
      </c>
      <c r="F55" s="57" t="s">
        <v>222</v>
      </c>
      <c r="G55" s="95" t="s">
        <v>366</v>
      </c>
      <c r="H55" s="161" t="s">
        <v>224</v>
      </c>
      <c r="I55" s="96"/>
      <c r="J55" s="96"/>
      <c r="K55" s="96"/>
    </row>
    <row r="56" spans="1:11" s="52" customFormat="1" ht="17.25" customHeight="1" thickBot="1" x14ac:dyDescent="0.25">
      <c r="A56" s="57" t="s">
        <v>219</v>
      </c>
      <c r="B56" s="57" t="s">
        <v>367</v>
      </c>
      <c r="C56" s="93" t="s">
        <v>115</v>
      </c>
      <c r="D56" s="158">
        <v>47.3</v>
      </c>
      <c r="E56" s="162" t="s">
        <v>368</v>
      </c>
      <c r="F56" s="57" t="s">
        <v>222</v>
      </c>
      <c r="G56" s="95" t="s">
        <v>224</v>
      </c>
      <c r="H56" s="161" t="s">
        <v>224</v>
      </c>
      <c r="I56" s="96"/>
      <c r="J56" s="96"/>
      <c r="K56" s="96"/>
    </row>
    <row r="57" spans="1:11" s="52" customFormat="1" ht="17.25" customHeight="1" thickBot="1" x14ac:dyDescent="0.25">
      <c r="A57" s="93" t="s">
        <v>369</v>
      </c>
      <c r="B57" s="93" t="s">
        <v>370</v>
      </c>
      <c r="C57" s="93" t="s">
        <v>96</v>
      </c>
      <c r="D57" s="155">
        <v>0</v>
      </c>
      <c r="E57" s="93" t="s">
        <v>371</v>
      </c>
      <c r="F57" s="156" t="s">
        <v>372</v>
      </c>
      <c r="G57" s="153" t="s">
        <v>373</v>
      </c>
      <c r="H57" s="161" t="s">
        <v>224</v>
      </c>
      <c r="I57" s="96"/>
      <c r="J57" s="96"/>
      <c r="K57" s="96"/>
    </row>
    <row r="58" spans="1:11" s="52" customFormat="1" ht="17.25" customHeight="1" thickBot="1" x14ac:dyDescent="0.25">
      <c r="A58" s="93" t="s">
        <v>374</v>
      </c>
      <c r="B58" s="93" t="s">
        <v>375</v>
      </c>
      <c r="C58" s="93" t="s">
        <v>376</v>
      </c>
      <c r="D58" s="155">
        <v>0.20200000000000001</v>
      </c>
      <c r="E58" s="152" t="s">
        <v>377</v>
      </c>
      <c r="F58" s="157" t="s">
        <v>378</v>
      </c>
      <c r="G58" s="153" t="s">
        <v>379</v>
      </c>
      <c r="H58" s="161" t="s">
        <v>224</v>
      </c>
      <c r="I58" s="96"/>
      <c r="J58" s="96"/>
      <c r="K58" s="96"/>
    </row>
    <row r="59" spans="1:11" s="52" customFormat="1" ht="17.25" customHeight="1" thickBot="1" x14ac:dyDescent="0.25">
      <c r="A59" s="93" t="s">
        <v>374</v>
      </c>
      <c r="B59" s="93" t="s">
        <v>375</v>
      </c>
      <c r="C59" s="93" t="s">
        <v>376</v>
      </c>
      <c r="D59" s="155">
        <v>56.2</v>
      </c>
      <c r="E59" s="97" t="s">
        <v>380</v>
      </c>
      <c r="F59" s="157" t="s">
        <v>378</v>
      </c>
      <c r="G59" s="95" t="s">
        <v>224</v>
      </c>
      <c r="H59" s="161" t="s">
        <v>224</v>
      </c>
      <c r="I59" s="96"/>
      <c r="J59" s="96"/>
      <c r="K59" s="96"/>
    </row>
    <row r="60" spans="1:11" s="52" customFormat="1" ht="17.25" customHeight="1" thickBot="1" x14ac:dyDescent="0.25">
      <c r="A60" s="93" t="s">
        <v>374</v>
      </c>
      <c r="B60" s="93"/>
      <c r="C60" s="93" t="s">
        <v>381</v>
      </c>
      <c r="D60" s="155">
        <v>82.5</v>
      </c>
      <c r="E60" s="97" t="s">
        <v>380</v>
      </c>
      <c r="F60" s="93" t="s">
        <v>382</v>
      </c>
      <c r="G60" s="153"/>
      <c r="H60" s="161" t="s">
        <v>224</v>
      </c>
      <c r="I60" s="96"/>
      <c r="J60" s="96"/>
      <c r="K60" s="96"/>
    </row>
    <row r="61" spans="1:11" s="52" customFormat="1" ht="17.25" customHeight="1" thickBot="1" x14ac:dyDescent="0.25">
      <c r="A61" s="93" t="s">
        <v>383</v>
      </c>
      <c r="B61" s="93"/>
      <c r="C61" s="93" t="s">
        <v>384</v>
      </c>
      <c r="D61" s="154">
        <v>80.400000000000006</v>
      </c>
      <c r="E61" s="97" t="s">
        <v>380</v>
      </c>
      <c r="F61" s="93" t="s">
        <v>382</v>
      </c>
      <c r="G61" s="153" t="s">
        <v>385</v>
      </c>
      <c r="H61" s="161" t="s">
        <v>224</v>
      </c>
      <c r="I61" s="96"/>
      <c r="J61" s="96"/>
      <c r="K61" s="96"/>
    </row>
    <row r="62" spans="1:11" s="52" customFormat="1" ht="17.25" customHeight="1" thickBot="1" x14ac:dyDescent="0.25">
      <c r="A62" s="93" t="s">
        <v>383</v>
      </c>
      <c r="B62" s="93"/>
      <c r="C62" s="93" t="s">
        <v>386</v>
      </c>
      <c r="D62" s="154">
        <v>78.900000000000006</v>
      </c>
      <c r="E62" s="97" t="s">
        <v>380</v>
      </c>
      <c r="F62" s="93" t="s">
        <v>382</v>
      </c>
      <c r="G62" s="153" t="s">
        <v>385</v>
      </c>
      <c r="H62" s="161" t="s">
        <v>224</v>
      </c>
      <c r="I62" s="96"/>
      <c r="J62" s="96"/>
      <c r="K62" s="96"/>
    </row>
    <row r="63" spans="1:11" s="52" customFormat="1" ht="17.25" customHeight="1" thickBot="1" x14ac:dyDescent="0.25">
      <c r="A63" s="93" t="s">
        <v>383</v>
      </c>
      <c r="B63" s="93"/>
      <c r="C63" s="93" t="s">
        <v>387</v>
      </c>
      <c r="D63" s="154">
        <v>65.400000000000006</v>
      </c>
      <c r="E63" s="97" t="s">
        <v>380</v>
      </c>
      <c r="F63" s="93" t="s">
        <v>382</v>
      </c>
      <c r="G63" s="153" t="s">
        <v>385</v>
      </c>
      <c r="H63" s="161" t="s">
        <v>224</v>
      </c>
      <c r="I63" s="96"/>
      <c r="J63" s="96"/>
      <c r="K63" s="96"/>
    </row>
    <row r="64" spans="1:11" s="52" customFormat="1" ht="17.25" customHeight="1" thickBot="1" x14ac:dyDescent="0.25">
      <c r="A64" s="93" t="s">
        <v>383</v>
      </c>
      <c r="B64" s="93"/>
      <c r="C64" s="93" t="s">
        <v>388</v>
      </c>
      <c r="D64" s="154">
        <v>78.3</v>
      </c>
      <c r="E64" s="97" t="s">
        <v>380</v>
      </c>
      <c r="F64" s="93" t="s">
        <v>382</v>
      </c>
      <c r="G64" s="153" t="s">
        <v>385</v>
      </c>
      <c r="H64" s="161" t="s">
        <v>224</v>
      </c>
      <c r="I64" s="96"/>
      <c r="J64" s="96"/>
      <c r="K64" s="96"/>
    </row>
    <row r="65" spans="1:11" s="52" customFormat="1" ht="17.25" customHeight="1" thickBot="1" x14ac:dyDescent="0.25">
      <c r="A65" s="93" t="s">
        <v>383</v>
      </c>
      <c r="B65" s="93"/>
      <c r="C65" s="93" t="s">
        <v>389</v>
      </c>
      <c r="D65" s="154">
        <v>78.900000000000006</v>
      </c>
      <c r="E65" s="97" t="s">
        <v>380</v>
      </c>
      <c r="F65" s="93" t="s">
        <v>382</v>
      </c>
      <c r="G65" s="153" t="s">
        <v>385</v>
      </c>
      <c r="H65" s="161" t="s">
        <v>224</v>
      </c>
      <c r="I65" s="96"/>
      <c r="J65" s="96"/>
      <c r="K65" s="96"/>
    </row>
    <row r="66" spans="1:11" s="52" customFormat="1" ht="17.25" customHeight="1" thickBot="1" x14ac:dyDescent="0.25">
      <c r="A66" s="93" t="s">
        <v>383</v>
      </c>
      <c r="B66" s="93"/>
      <c r="C66" s="93" t="s">
        <v>390</v>
      </c>
      <c r="D66" s="154">
        <v>78</v>
      </c>
      <c r="E66" s="97" t="s">
        <v>380</v>
      </c>
      <c r="F66" s="93" t="s">
        <v>382</v>
      </c>
      <c r="G66" s="153" t="s">
        <v>385</v>
      </c>
      <c r="H66" s="161" t="s">
        <v>224</v>
      </c>
      <c r="I66" s="96"/>
      <c r="J66" s="96"/>
      <c r="K66" s="96"/>
    </row>
    <row r="67" spans="1:11" s="52" customFormat="1" ht="17.25" customHeight="1" thickBot="1" x14ac:dyDescent="0.25">
      <c r="A67" s="93" t="s">
        <v>383</v>
      </c>
      <c r="B67" s="93"/>
      <c r="C67" s="93" t="s">
        <v>391</v>
      </c>
      <c r="D67" s="154">
        <v>75.5</v>
      </c>
      <c r="E67" s="97" t="s">
        <v>380</v>
      </c>
      <c r="F67" s="93" t="s">
        <v>382</v>
      </c>
      <c r="G67" s="153" t="s">
        <v>385</v>
      </c>
      <c r="H67" s="161" t="s">
        <v>224</v>
      </c>
      <c r="I67" s="96"/>
      <c r="J67" s="96"/>
      <c r="K67" s="96"/>
    </row>
    <row r="68" spans="1:11" s="52" customFormat="1" ht="13.5" thickBot="1" x14ac:dyDescent="0.25">
      <c r="A68" s="90" t="s">
        <v>392</v>
      </c>
      <c r="B68" s="91"/>
      <c r="C68" s="91"/>
      <c r="D68" s="91"/>
      <c r="E68" s="91"/>
      <c r="F68" s="91"/>
      <c r="G68" s="91"/>
      <c r="H68" s="91"/>
      <c r="I68" s="91"/>
      <c r="J68" s="91"/>
      <c r="K68" s="92"/>
    </row>
    <row r="69" spans="1:11" ht="15.75" thickBot="1" x14ac:dyDescent="0.3">
      <c r="A69" s="57"/>
      <c r="B69" s="93"/>
      <c r="C69" s="93"/>
      <c r="D69" s="158"/>
      <c r="E69" s="97"/>
      <c r="F69" s="93"/>
      <c r="G69" s="95" t="s">
        <v>224</v>
      </c>
      <c r="H69" s="99"/>
      <c r="I69" s="100"/>
      <c r="J69" s="99"/>
      <c r="K69" s="100" t="s">
        <v>78</v>
      </c>
    </row>
    <row r="70" spans="1:11" ht="15.75" thickBot="1" x14ac:dyDescent="0.3">
      <c r="A70" s="57"/>
      <c r="B70" s="93"/>
      <c r="C70" s="93"/>
      <c r="D70" s="158"/>
      <c r="E70" s="97"/>
      <c r="F70" s="93"/>
      <c r="G70" s="95" t="s">
        <v>224</v>
      </c>
      <c r="H70" s="99"/>
      <c r="I70" s="100"/>
      <c r="J70" s="99"/>
      <c r="K70" s="100" t="s">
        <v>78</v>
      </c>
    </row>
    <row r="71" spans="1:11" ht="15.75" thickBot="1" x14ac:dyDescent="0.3">
      <c r="A71" s="57"/>
      <c r="B71" s="93"/>
      <c r="C71" s="93"/>
      <c r="D71" s="158"/>
      <c r="E71" s="97"/>
      <c r="F71" s="93"/>
      <c r="G71" s="95" t="s">
        <v>224</v>
      </c>
      <c r="H71" s="99"/>
      <c r="I71" s="100"/>
      <c r="J71" s="99"/>
      <c r="K71" s="100" t="s">
        <v>78</v>
      </c>
    </row>
    <row r="72" spans="1:11" ht="15.75" thickBot="1" x14ac:dyDescent="0.3">
      <c r="A72" s="57"/>
      <c r="B72" s="93"/>
      <c r="C72" s="93"/>
      <c r="D72" s="158"/>
      <c r="E72" s="97"/>
      <c r="F72" s="93"/>
      <c r="G72" s="95" t="s">
        <v>224</v>
      </c>
      <c r="H72" s="99"/>
      <c r="I72" s="100"/>
      <c r="J72" s="99"/>
      <c r="K72" s="100" t="s">
        <v>78</v>
      </c>
    </row>
  </sheetData>
  <mergeCells count="1">
    <mergeCell ref="H1:K1"/>
  </mergeCells>
  <dataValidations count="2">
    <dataValidation type="list" allowBlank="1" showInputMessage="1" showErrorMessage="1" sqref="I69:I72" xr:uid="{00000000-0002-0000-0100-000000000000}">
      <formula1>"Taken from data management platform,Internal control spreadsheet,Direct measurement,Estimated,Adoption of assumptions (please describe),Extrapolation (please describe),Sample (please describe),Other"</formula1>
    </dataValidation>
    <dataValidation type="list" allowBlank="1" showInputMessage="1" showErrorMessage="1" sqref="K69:K72" xr:uid="{00000000-0002-0000-0100-000001000000}">
      <formula1>"Primary Data,Third Party Data,Secondary Data - Calculated based on actual data,Secondary Data - Based on assumptions,Secondary Data - Extrapolation,Other evidence"</formula1>
    </dataValidation>
  </dataValidations>
  <hyperlinks>
    <hyperlink ref="F57" r:id="rId1" display="https://ec.europa.eu/energy/sites/ener/files/technical_note_on_the_euco3232_final_14062019.pdf" xr:uid="{00000000-0004-0000-01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23"/>
  <sheetViews>
    <sheetView zoomScaleNormal="100" workbookViewId="0">
      <pane ySplit="3" topLeftCell="A46" activePane="bottomLeft" state="frozen"/>
      <selection pane="bottomLeft" activeCell="F48" sqref="F48"/>
    </sheetView>
  </sheetViews>
  <sheetFormatPr defaultColWidth="9.28515625" defaultRowHeight="15" x14ac:dyDescent="0.25"/>
  <cols>
    <col min="1" max="1" width="25.28515625" style="101" customWidth="1"/>
    <col min="2" max="2" width="32.28515625" style="101" customWidth="1"/>
    <col min="3" max="3" width="36.28515625" style="101" customWidth="1"/>
    <col min="4" max="4" width="13.5703125" style="101" customWidth="1"/>
    <col min="5" max="5" width="24.7109375" style="101" bestFit="1" customWidth="1"/>
    <col min="6" max="6" width="32.42578125" style="101" customWidth="1"/>
    <col min="7" max="7" width="44.28515625" style="101" customWidth="1"/>
    <col min="8" max="11" width="17.42578125" style="101" customWidth="1"/>
    <col min="12" max="16384" width="9.28515625" style="101"/>
  </cols>
  <sheetData>
    <row r="1" spans="1:11" s="52" customFormat="1" ht="43.35" customHeight="1" thickBot="1" x14ac:dyDescent="0.25">
      <c r="A1" s="84" t="s">
        <v>393</v>
      </c>
      <c r="B1" s="102"/>
      <c r="C1" s="102"/>
      <c r="D1" s="85"/>
      <c r="E1" s="85"/>
      <c r="F1" s="102"/>
      <c r="G1" s="86"/>
      <c r="H1" s="103" t="s">
        <v>211</v>
      </c>
      <c r="I1" s="104"/>
      <c r="J1" s="104"/>
      <c r="K1" s="105"/>
    </row>
    <row r="2" spans="1:11" s="52" customFormat="1" ht="70.5" customHeight="1" thickBot="1" x14ac:dyDescent="0.25">
      <c r="A2" s="53" t="s">
        <v>37</v>
      </c>
      <c r="B2" s="87" t="s">
        <v>212</v>
      </c>
      <c r="C2" s="87" t="s">
        <v>213</v>
      </c>
      <c r="D2" s="54" t="s">
        <v>214</v>
      </c>
      <c r="E2" s="54" t="s">
        <v>24</v>
      </c>
      <c r="F2" s="88" t="s">
        <v>215</v>
      </c>
      <c r="G2" s="54" t="s">
        <v>216</v>
      </c>
      <c r="H2" s="89" t="s">
        <v>394</v>
      </c>
      <c r="I2" s="89" t="s">
        <v>54</v>
      </c>
      <c r="J2" s="89" t="s">
        <v>57</v>
      </c>
      <c r="K2" s="89" t="s">
        <v>58</v>
      </c>
    </row>
    <row r="3" spans="1:11" s="52" customFormat="1" ht="13.5" thickBot="1" x14ac:dyDescent="0.25">
      <c r="A3" s="90" t="s">
        <v>395</v>
      </c>
      <c r="B3" s="91"/>
      <c r="C3" s="91"/>
      <c r="D3" s="91"/>
      <c r="E3" s="91"/>
      <c r="F3" s="91"/>
      <c r="G3" s="91"/>
      <c r="H3" s="91"/>
      <c r="I3" s="91"/>
      <c r="J3" s="92"/>
      <c r="K3" s="92"/>
    </row>
    <row r="4" spans="1:11" s="52" customFormat="1" ht="17.25" customHeight="1" thickBot="1" x14ac:dyDescent="0.25">
      <c r="A4" s="57" t="s">
        <v>369</v>
      </c>
      <c r="B4" s="93" t="s">
        <v>396</v>
      </c>
      <c r="C4" s="93" t="s">
        <v>397</v>
      </c>
      <c r="D4" s="98">
        <v>73.540000000000006</v>
      </c>
      <c r="E4" s="97" t="s">
        <v>380</v>
      </c>
      <c r="F4" s="93" t="s">
        <v>398</v>
      </c>
      <c r="G4" s="106" t="s">
        <v>224</v>
      </c>
      <c r="H4" s="96"/>
      <c r="I4" s="96"/>
      <c r="J4" s="96"/>
      <c r="K4" s="96"/>
    </row>
    <row r="5" spans="1:11" s="52" customFormat="1" ht="17.25" customHeight="1" thickBot="1" x14ac:dyDescent="0.25">
      <c r="A5" s="57" t="s">
        <v>369</v>
      </c>
      <c r="B5" s="93" t="s">
        <v>396</v>
      </c>
      <c r="C5" s="93" t="s">
        <v>399</v>
      </c>
      <c r="D5" s="98">
        <v>71.739999999999995</v>
      </c>
      <c r="E5" s="97" t="s">
        <v>380</v>
      </c>
      <c r="F5" s="93" t="s">
        <v>398</v>
      </c>
      <c r="G5" s="106" t="s">
        <v>224</v>
      </c>
      <c r="H5" s="96"/>
      <c r="I5" s="96"/>
      <c r="J5" s="96"/>
      <c r="K5" s="96"/>
    </row>
    <row r="6" spans="1:11" s="52" customFormat="1" ht="17.25" customHeight="1" x14ac:dyDescent="0.2">
      <c r="A6" s="57" t="s">
        <v>369</v>
      </c>
      <c r="B6" s="93" t="s">
        <v>396</v>
      </c>
      <c r="C6" s="93" t="s">
        <v>400</v>
      </c>
      <c r="D6" s="98">
        <v>74.34</v>
      </c>
      <c r="E6" s="97" t="s">
        <v>380</v>
      </c>
      <c r="F6" s="93" t="s">
        <v>398</v>
      </c>
      <c r="G6" s="106" t="s">
        <v>224</v>
      </c>
      <c r="H6" s="96"/>
      <c r="I6" s="96"/>
      <c r="J6" s="96"/>
      <c r="K6" s="96"/>
    </row>
    <row r="7" spans="1:11" s="52" customFormat="1" ht="17.25" customHeight="1" x14ac:dyDescent="0.2">
      <c r="A7" s="57" t="s">
        <v>369</v>
      </c>
      <c r="B7" s="93" t="s">
        <v>396</v>
      </c>
      <c r="C7" s="93" t="s">
        <v>401</v>
      </c>
      <c r="D7" s="98">
        <v>77.64</v>
      </c>
      <c r="E7" s="97" t="s">
        <v>380</v>
      </c>
      <c r="F7" s="93" t="s">
        <v>398</v>
      </c>
      <c r="G7" s="106" t="s">
        <v>224</v>
      </c>
      <c r="H7" s="96"/>
      <c r="I7" s="96"/>
      <c r="J7" s="96"/>
      <c r="K7" s="96"/>
    </row>
    <row r="8" spans="1:11" s="52" customFormat="1" ht="17.25" customHeight="1" thickBot="1" x14ac:dyDescent="0.25">
      <c r="A8" s="57" t="s">
        <v>369</v>
      </c>
      <c r="B8" s="93" t="s">
        <v>396</v>
      </c>
      <c r="C8" s="93" t="s">
        <v>402</v>
      </c>
      <c r="D8" s="98">
        <v>72.14</v>
      </c>
      <c r="E8" s="97" t="s">
        <v>380</v>
      </c>
      <c r="F8" s="93" t="s">
        <v>398</v>
      </c>
      <c r="G8" s="106" t="s">
        <v>224</v>
      </c>
      <c r="H8" s="96"/>
      <c r="I8" s="96"/>
      <c r="J8" s="96"/>
      <c r="K8" s="96"/>
    </row>
    <row r="9" spans="1:11" s="52" customFormat="1" ht="17.25" customHeight="1" thickBot="1" x14ac:dyDescent="0.25">
      <c r="A9" s="57" t="s">
        <v>369</v>
      </c>
      <c r="B9" s="93" t="s">
        <v>396</v>
      </c>
      <c r="C9" s="93" t="s">
        <v>403</v>
      </c>
      <c r="D9" s="98">
        <v>63.15</v>
      </c>
      <c r="E9" s="97" t="s">
        <v>380</v>
      </c>
      <c r="F9" s="93" t="s">
        <v>398</v>
      </c>
      <c r="G9" s="106" t="s">
        <v>224</v>
      </c>
      <c r="H9" s="96"/>
      <c r="I9" s="96"/>
      <c r="J9" s="96"/>
      <c r="K9" s="96"/>
    </row>
    <row r="10" spans="1:11" s="52" customFormat="1" ht="17.25" customHeight="1" thickBot="1" x14ac:dyDescent="0.25">
      <c r="A10" s="57" t="s">
        <v>369</v>
      </c>
      <c r="B10" s="93" t="s">
        <v>396</v>
      </c>
      <c r="C10" s="93" t="s">
        <v>404</v>
      </c>
      <c r="D10" s="98">
        <v>73.540000000000006</v>
      </c>
      <c r="E10" s="97" t="s">
        <v>380</v>
      </c>
      <c r="F10" s="93" t="s">
        <v>398</v>
      </c>
      <c r="G10" s="106" t="s">
        <v>224</v>
      </c>
      <c r="H10" s="96"/>
      <c r="I10" s="96"/>
      <c r="J10" s="96"/>
      <c r="K10" s="96"/>
    </row>
    <row r="11" spans="1:11" s="52" customFormat="1" ht="17.25" customHeight="1" thickBot="1" x14ac:dyDescent="0.25">
      <c r="A11" s="57" t="s">
        <v>369</v>
      </c>
      <c r="B11" s="93" t="s">
        <v>396</v>
      </c>
      <c r="C11" s="93" t="s">
        <v>405</v>
      </c>
      <c r="D11" s="98">
        <v>97.74</v>
      </c>
      <c r="E11" s="97" t="s">
        <v>380</v>
      </c>
      <c r="F11" s="93" t="s">
        <v>398</v>
      </c>
      <c r="G11" s="106" t="s">
        <v>224</v>
      </c>
      <c r="H11" s="96"/>
      <c r="I11" s="96"/>
      <c r="J11" s="96"/>
      <c r="K11" s="96"/>
    </row>
    <row r="12" spans="1:11" s="52" customFormat="1" ht="17.25" customHeight="1" thickBot="1" x14ac:dyDescent="0.25">
      <c r="A12" s="57" t="s">
        <v>369</v>
      </c>
      <c r="B12" s="93" t="s">
        <v>396</v>
      </c>
      <c r="C12" s="93" t="s">
        <v>406</v>
      </c>
      <c r="D12" s="98">
        <v>98.73</v>
      </c>
      <c r="E12" s="97" t="s">
        <v>380</v>
      </c>
      <c r="F12" s="93" t="s">
        <v>398</v>
      </c>
      <c r="G12" s="106" t="s">
        <v>224</v>
      </c>
      <c r="H12" s="96"/>
      <c r="I12" s="96"/>
      <c r="J12" s="96"/>
      <c r="K12" s="96"/>
    </row>
    <row r="13" spans="1:11" s="52" customFormat="1" ht="17.25" customHeight="1" thickBot="1" x14ac:dyDescent="0.25">
      <c r="A13" s="57" t="s">
        <v>369</v>
      </c>
      <c r="B13" s="93" t="s">
        <v>396</v>
      </c>
      <c r="C13" s="93" t="s">
        <v>407</v>
      </c>
      <c r="D13" s="98">
        <v>95.03</v>
      </c>
      <c r="E13" s="97" t="s">
        <v>380</v>
      </c>
      <c r="F13" s="93" t="s">
        <v>398</v>
      </c>
      <c r="G13" s="106" t="s">
        <v>224</v>
      </c>
      <c r="H13" s="96"/>
      <c r="I13" s="96"/>
      <c r="J13" s="96"/>
      <c r="K13" s="96"/>
    </row>
    <row r="14" spans="1:11" s="52" customFormat="1" ht="17.25" customHeight="1" thickBot="1" x14ac:dyDescent="0.25">
      <c r="A14" s="57" t="s">
        <v>369</v>
      </c>
      <c r="B14" s="93" t="s">
        <v>396</v>
      </c>
      <c r="C14" s="93" t="s">
        <v>408</v>
      </c>
      <c r="D14" s="98">
        <v>95.03</v>
      </c>
      <c r="E14" s="97" t="s">
        <v>380</v>
      </c>
      <c r="F14" s="93" t="s">
        <v>398</v>
      </c>
      <c r="G14" s="106" t="s">
        <v>224</v>
      </c>
      <c r="H14" s="96"/>
      <c r="I14" s="96"/>
      <c r="J14" s="96"/>
      <c r="K14" s="96"/>
    </row>
    <row r="15" spans="1:11" s="52" customFormat="1" ht="17.25" customHeight="1" thickBot="1" x14ac:dyDescent="0.25">
      <c r="A15" s="57" t="s">
        <v>369</v>
      </c>
      <c r="B15" s="93" t="s">
        <v>396</v>
      </c>
      <c r="C15" s="93" t="s">
        <v>409</v>
      </c>
      <c r="D15" s="98">
        <v>96.53</v>
      </c>
      <c r="E15" s="97" t="s">
        <v>380</v>
      </c>
      <c r="F15" s="93" t="s">
        <v>398</v>
      </c>
      <c r="G15" s="106" t="s">
        <v>224</v>
      </c>
      <c r="H15" s="96"/>
      <c r="I15" s="96"/>
      <c r="J15" s="96"/>
      <c r="K15" s="96"/>
    </row>
    <row r="16" spans="1:11" s="52" customFormat="1" ht="17.25" customHeight="1" thickBot="1" x14ac:dyDescent="0.25">
      <c r="A16" s="57" t="s">
        <v>369</v>
      </c>
      <c r="B16" s="93" t="s">
        <v>396</v>
      </c>
      <c r="C16" s="93" t="s">
        <v>410</v>
      </c>
      <c r="D16" s="98">
        <v>101.43</v>
      </c>
      <c r="E16" s="97" t="s">
        <v>380</v>
      </c>
      <c r="F16" s="93" t="s">
        <v>398</v>
      </c>
      <c r="G16" s="106" t="s">
        <v>224</v>
      </c>
      <c r="H16" s="96"/>
      <c r="I16" s="96"/>
      <c r="J16" s="96"/>
      <c r="K16" s="96"/>
    </row>
    <row r="17" spans="1:11" s="52" customFormat="1" ht="17.25" customHeight="1" thickBot="1" x14ac:dyDescent="0.25">
      <c r="A17" s="57" t="s">
        <v>369</v>
      </c>
      <c r="B17" s="93" t="s">
        <v>396</v>
      </c>
      <c r="C17" s="93" t="s">
        <v>411</v>
      </c>
      <c r="D17" s="98">
        <v>107.43</v>
      </c>
      <c r="E17" s="97" t="s">
        <v>380</v>
      </c>
      <c r="F17" s="93" t="s">
        <v>398</v>
      </c>
      <c r="G17" s="106" t="s">
        <v>224</v>
      </c>
      <c r="H17" s="96"/>
      <c r="I17" s="96"/>
      <c r="J17" s="96"/>
      <c r="K17" s="96"/>
    </row>
    <row r="18" spans="1:11" s="52" customFormat="1" ht="17.25" customHeight="1" thickBot="1" x14ac:dyDescent="0.25">
      <c r="A18" s="57" t="s">
        <v>369</v>
      </c>
      <c r="B18" s="93" t="s">
        <v>396</v>
      </c>
      <c r="C18" s="93" t="s">
        <v>376</v>
      </c>
      <c r="D18" s="98">
        <v>56.15</v>
      </c>
      <c r="E18" s="97" t="s">
        <v>380</v>
      </c>
      <c r="F18" s="93" t="s">
        <v>398</v>
      </c>
      <c r="G18" s="106" t="s">
        <v>224</v>
      </c>
      <c r="H18" s="96"/>
      <c r="I18" s="96"/>
      <c r="J18" s="96"/>
      <c r="K18" s="96"/>
    </row>
    <row r="19" spans="1:11" s="52" customFormat="1" ht="17.25" customHeight="1" thickBot="1" x14ac:dyDescent="0.25">
      <c r="A19" s="57" t="s">
        <v>369</v>
      </c>
      <c r="B19" s="93" t="s">
        <v>412</v>
      </c>
      <c r="C19" s="93" t="s">
        <v>413</v>
      </c>
      <c r="D19" s="98">
        <v>62.4</v>
      </c>
      <c r="E19" s="97" t="s">
        <v>380</v>
      </c>
      <c r="F19" s="93" t="s">
        <v>398</v>
      </c>
      <c r="G19" s="106" t="s">
        <v>414</v>
      </c>
      <c r="H19" s="96"/>
      <c r="I19" s="96"/>
      <c r="J19" s="96"/>
      <c r="K19" s="96"/>
    </row>
    <row r="20" spans="1:11" s="52" customFormat="1" ht="64.5" thickBot="1" x14ac:dyDescent="0.25">
      <c r="A20" s="57" t="s">
        <v>369</v>
      </c>
      <c r="B20" s="57" t="s">
        <v>415</v>
      </c>
      <c r="C20" s="93" t="s">
        <v>416</v>
      </c>
      <c r="D20" s="98">
        <f>4571.9*0.85</f>
        <v>3886.1149999999998</v>
      </c>
      <c r="E20" s="97" t="s">
        <v>417</v>
      </c>
      <c r="F20" s="93" t="s">
        <v>418</v>
      </c>
      <c r="G20" s="107" t="s">
        <v>419</v>
      </c>
      <c r="H20" s="96"/>
      <c r="I20" s="96"/>
      <c r="J20" s="96"/>
      <c r="K20" s="96"/>
    </row>
    <row r="21" spans="1:11" s="52" customFormat="1" ht="64.5" thickBot="1" x14ac:dyDescent="0.25">
      <c r="A21" s="57" t="s">
        <v>369</v>
      </c>
      <c r="B21" s="57" t="s">
        <v>415</v>
      </c>
      <c r="C21" s="93" t="s">
        <v>420</v>
      </c>
      <c r="D21" s="98">
        <f>541.7*0.85</f>
        <v>460.44500000000005</v>
      </c>
      <c r="E21" s="97" t="s">
        <v>417</v>
      </c>
      <c r="F21" s="93" t="s">
        <v>418</v>
      </c>
      <c r="G21" s="107" t="s">
        <v>419</v>
      </c>
      <c r="H21" s="96"/>
      <c r="I21" s="96"/>
      <c r="J21" s="96"/>
      <c r="K21" s="96"/>
    </row>
    <row r="22" spans="1:11" s="52" customFormat="1" ht="64.5" thickBot="1" x14ac:dyDescent="0.25">
      <c r="A22" s="57" t="s">
        <v>369</v>
      </c>
      <c r="B22" s="57" t="s">
        <v>415</v>
      </c>
      <c r="C22" s="93" t="s">
        <v>421</v>
      </c>
      <c r="D22" s="98">
        <f>416.7*0.85</f>
        <v>354.19499999999999</v>
      </c>
      <c r="E22" s="97" t="s">
        <v>417</v>
      </c>
      <c r="F22" s="93" t="s">
        <v>418</v>
      </c>
      <c r="G22" s="107" t="s">
        <v>419</v>
      </c>
      <c r="H22" s="96"/>
      <c r="I22" s="96"/>
      <c r="J22" s="96"/>
      <c r="K22" s="96"/>
    </row>
    <row r="23" spans="1:11" s="52" customFormat="1" ht="64.5" thickBot="1" x14ac:dyDescent="0.25">
      <c r="A23" s="57" t="s">
        <v>369</v>
      </c>
      <c r="B23" s="57" t="s">
        <v>415</v>
      </c>
      <c r="C23" s="93" t="s">
        <v>422</v>
      </c>
      <c r="D23" s="98">
        <f>69.7*0.85</f>
        <v>59.244999999999997</v>
      </c>
      <c r="E23" s="97" t="s">
        <v>417</v>
      </c>
      <c r="F23" s="93" t="s">
        <v>418</v>
      </c>
      <c r="G23" s="107" t="s">
        <v>419</v>
      </c>
      <c r="H23" s="96"/>
      <c r="I23" s="96"/>
      <c r="J23" s="96"/>
      <c r="K23" s="96"/>
    </row>
    <row r="24" spans="1:11" s="52" customFormat="1" ht="64.5" thickBot="1" x14ac:dyDescent="0.25">
      <c r="A24" s="57" t="s">
        <v>369</v>
      </c>
      <c r="B24" s="57" t="s">
        <v>415</v>
      </c>
      <c r="C24" s="93" t="s">
        <v>423</v>
      </c>
      <c r="D24" s="98">
        <f>12010.7*0.85</f>
        <v>10209.095000000001</v>
      </c>
      <c r="E24" s="97" t="s">
        <v>417</v>
      </c>
      <c r="F24" s="93" t="s">
        <v>418</v>
      </c>
      <c r="G24" s="107" t="s">
        <v>419</v>
      </c>
      <c r="H24" s="96"/>
      <c r="I24" s="96"/>
      <c r="J24" s="96"/>
      <c r="K24" s="96"/>
    </row>
    <row r="25" spans="1:11" s="52" customFormat="1" ht="64.5" thickBot="1" x14ac:dyDescent="0.25">
      <c r="A25" s="57" t="s">
        <v>369</v>
      </c>
      <c r="B25" s="57" t="s">
        <v>415</v>
      </c>
      <c r="C25" s="93" t="s">
        <v>424</v>
      </c>
      <c r="D25" s="98">
        <f>1193.2*0.85</f>
        <v>1014.22</v>
      </c>
      <c r="E25" s="97" t="s">
        <v>417</v>
      </c>
      <c r="F25" s="93" t="s">
        <v>418</v>
      </c>
      <c r="G25" s="107" t="s">
        <v>419</v>
      </c>
      <c r="H25" s="96"/>
      <c r="I25" s="96"/>
      <c r="J25" s="96"/>
      <c r="K25" s="96"/>
    </row>
    <row r="26" spans="1:11" s="52" customFormat="1" ht="64.5" thickBot="1" x14ac:dyDescent="0.25">
      <c r="A26" s="57" t="s">
        <v>369</v>
      </c>
      <c r="B26" s="57" t="s">
        <v>415</v>
      </c>
      <c r="C26" s="93" t="s">
        <v>425</v>
      </c>
      <c r="D26" s="98">
        <f>1061.1*0.85</f>
        <v>901.93499999999995</v>
      </c>
      <c r="E26" s="97" t="s">
        <v>417</v>
      </c>
      <c r="F26" s="93" t="s">
        <v>418</v>
      </c>
      <c r="G26" s="107" t="s">
        <v>419</v>
      </c>
      <c r="H26" s="96"/>
      <c r="I26" s="96"/>
      <c r="J26" s="96"/>
      <c r="K26" s="96"/>
    </row>
    <row r="27" spans="1:11" s="52" customFormat="1" ht="64.5" thickBot="1" x14ac:dyDescent="0.25">
      <c r="A27" s="57" t="s">
        <v>369</v>
      </c>
      <c r="B27" s="57" t="s">
        <v>415</v>
      </c>
      <c r="C27" s="93" t="s">
        <v>426</v>
      </c>
      <c r="D27" s="98">
        <f>1245.1*0.85</f>
        <v>1058.3349999999998</v>
      </c>
      <c r="E27" s="97" t="s">
        <v>417</v>
      </c>
      <c r="F27" s="93" t="s">
        <v>418</v>
      </c>
      <c r="G27" s="107" t="s">
        <v>419</v>
      </c>
      <c r="H27" s="96"/>
      <c r="I27" s="96"/>
      <c r="J27" s="96"/>
      <c r="K27" s="96"/>
    </row>
    <row r="28" spans="1:11" s="52" customFormat="1" ht="64.5" thickBot="1" x14ac:dyDescent="0.25">
      <c r="A28" s="57" t="s">
        <v>369</v>
      </c>
      <c r="B28" s="57" t="s">
        <v>415</v>
      </c>
      <c r="C28" s="93" t="s">
        <v>427</v>
      </c>
      <c r="D28" s="98">
        <f>13.3*0.85</f>
        <v>11.305</v>
      </c>
      <c r="E28" s="97" t="s">
        <v>417</v>
      </c>
      <c r="F28" s="93" t="s">
        <v>418</v>
      </c>
      <c r="G28" s="107" t="s">
        <v>419</v>
      </c>
      <c r="H28" s="96"/>
      <c r="I28" s="96"/>
      <c r="J28" s="96"/>
      <c r="K28" s="96"/>
    </row>
    <row r="29" spans="1:11" s="52" customFormat="1" ht="64.5" thickBot="1" x14ac:dyDescent="0.25">
      <c r="A29" s="57" t="s">
        <v>369</v>
      </c>
      <c r="B29" s="57" t="s">
        <v>415</v>
      </c>
      <c r="C29" s="93" t="s">
        <v>428</v>
      </c>
      <c r="D29" s="98">
        <f>529.7*0.85</f>
        <v>450.245</v>
      </c>
      <c r="E29" s="97" t="s">
        <v>417</v>
      </c>
      <c r="F29" s="93" t="s">
        <v>418</v>
      </c>
      <c r="G29" s="107" t="s">
        <v>419</v>
      </c>
      <c r="H29" s="96"/>
      <c r="I29" s="96"/>
      <c r="J29" s="96"/>
      <c r="K29" s="96"/>
    </row>
    <row r="30" spans="1:11" s="52" customFormat="1" ht="64.5" thickBot="1" x14ac:dyDescent="0.25">
      <c r="A30" s="57" t="s">
        <v>369</v>
      </c>
      <c r="B30" s="57" t="s">
        <v>415</v>
      </c>
      <c r="C30" s="93" t="s">
        <v>348</v>
      </c>
      <c r="D30" s="98">
        <f>2351.3*0.85</f>
        <v>1998.605</v>
      </c>
      <c r="E30" s="97" t="s">
        <v>417</v>
      </c>
      <c r="F30" s="93" t="s">
        <v>418</v>
      </c>
      <c r="G30" s="107" t="s">
        <v>419</v>
      </c>
      <c r="H30" s="96"/>
      <c r="I30" s="96"/>
      <c r="J30" s="96"/>
      <c r="K30" s="96"/>
    </row>
    <row r="31" spans="1:11" s="52" customFormat="1" ht="64.5" thickBot="1" x14ac:dyDescent="0.25">
      <c r="A31" s="57" t="s">
        <v>369</v>
      </c>
      <c r="B31" s="57" t="s">
        <v>415</v>
      </c>
      <c r="C31" s="93" t="s">
        <v>429</v>
      </c>
      <c r="D31" s="98">
        <f>217.5*0.85</f>
        <v>184.875</v>
      </c>
      <c r="E31" s="97" t="s">
        <v>417</v>
      </c>
      <c r="F31" s="93" t="s">
        <v>418</v>
      </c>
      <c r="G31" s="107" t="s">
        <v>419</v>
      </c>
      <c r="H31" s="96"/>
      <c r="I31" s="96"/>
      <c r="J31" s="96"/>
      <c r="K31" s="96"/>
    </row>
    <row r="32" spans="1:11" s="52" customFormat="1" ht="64.5" thickBot="1" x14ac:dyDescent="0.25">
      <c r="A32" s="57" t="s">
        <v>369</v>
      </c>
      <c r="B32" s="57" t="s">
        <v>415</v>
      </c>
      <c r="C32" s="93" t="s">
        <v>430</v>
      </c>
      <c r="D32" s="98">
        <f>3124.7*0.85</f>
        <v>2655.9949999999999</v>
      </c>
      <c r="E32" s="97" t="s">
        <v>417</v>
      </c>
      <c r="F32" s="93" t="s">
        <v>418</v>
      </c>
      <c r="G32" s="107" t="s">
        <v>419</v>
      </c>
      <c r="H32" s="96"/>
      <c r="I32" s="96"/>
      <c r="J32" s="96"/>
      <c r="K32" s="96"/>
    </row>
    <row r="33" spans="1:11" s="52" customFormat="1" ht="64.5" thickBot="1" x14ac:dyDescent="0.25">
      <c r="A33" s="57" t="s">
        <v>369</v>
      </c>
      <c r="B33" s="57" t="s">
        <v>415</v>
      </c>
      <c r="C33" s="93" t="s">
        <v>431</v>
      </c>
      <c r="D33" s="98">
        <f>723*0.85</f>
        <v>614.54999999999995</v>
      </c>
      <c r="E33" s="97" t="s">
        <v>417</v>
      </c>
      <c r="F33" s="93" t="s">
        <v>418</v>
      </c>
      <c r="G33" s="107" t="s">
        <v>419</v>
      </c>
      <c r="H33" s="96"/>
      <c r="I33" s="96"/>
      <c r="J33" s="96"/>
      <c r="K33" s="96"/>
    </row>
    <row r="34" spans="1:11" s="52" customFormat="1" ht="64.5" thickBot="1" x14ac:dyDescent="0.25">
      <c r="A34" s="57" t="s">
        <v>369</v>
      </c>
      <c r="B34" s="57" t="s">
        <v>415</v>
      </c>
      <c r="C34" s="93" t="s">
        <v>432</v>
      </c>
      <c r="D34" s="98">
        <f>947*0.85</f>
        <v>804.94999999999993</v>
      </c>
      <c r="E34" s="97" t="s">
        <v>417</v>
      </c>
      <c r="F34" s="93" t="s">
        <v>418</v>
      </c>
      <c r="G34" s="107" t="s">
        <v>419</v>
      </c>
      <c r="H34" s="96"/>
      <c r="I34" s="96"/>
      <c r="J34" s="96"/>
      <c r="K34" s="96"/>
    </row>
    <row r="35" spans="1:11" s="52" customFormat="1" ht="64.5" thickBot="1" x14ac:dyDescent="0.25">
      <c r="A35" s="57" t="s">
        <v>369</v>
      </c>
      <c r="B35" s="57" t="s">
        <v>415</v>
      </c>
      <c r="C35" s="93" t="s">
        <v>433</v>
      </c>
      <c r="D35" s="98">
        <f>1000*0.85</f>
        <v>850</v>
      </c>
      <c r="E35" s="97" t="s">
        <v>417</v>
      </c>
      <c r="F35" s="93" t="s">
        <v>418</v>
      </c>
      <c r="G35" s="107" t="s">
        <v>419</v>
      </c>
      <c r="H35" s="96"/>
      <c r="I35" s="96"/>
      <c r="J35" s="96"/>
      <c r="K35" s="96"/>
    </row>
    <row r="36" spans="1:11" s="52" customFormat="1" ht="64.5" thickBot="1" x14ac:dyDescent="0.25">
      <c r="A36" s="57" t="s">
        <v>369</v>
      </c>
      <c r="B36" s="57" t="s">
        <v>415</v>
      </c>
      <c r="C36" s="93" t="s">
        <v>434</v>
      </c>
      <c r="D36" s="98">
        <f>7500*0.85</f>
        <v>6375</v>
      </c>
      <c r="E36" s="97" t="s">
        <v>417</v>
      </c>
      <c r="F36" s="93" t="s">
        <v>418</v>
      </c>
      <c r="G36" s="107" t="s">
        <v>419</v>
      </c>
      <c r="H36" s="96"/>
      <c r="I36" s="96"/>
      <c r="J36" s="96"/>
      <c r="K36" s="96"/>
    </row>
    <row r="37" spans="1:11" s="52" customFormat="1" ht="64.5" thickBot="1" x14ac:dyDescent="0.25">
      <c r="A37" s="57" t="s">
        <v>369</v>
      </c>
      <c r="B37" s="57" t="s">
        <v>415</v>
      </c>
      <c r="C37" s="93" t="s">
        <v>435</v>
      </c>
      <c r="D37" s="98">
        <f>2425.5*0.85</f>
        <v>2061.6749999999997</v>
      </c>
      <c r="E37" s="97" t="s">
        <v>417</v>
      </c>
      <c r="F37" s="93" t="s">
        <v>418</v>
      </c>
      <c r="G37" s="107" t="s">
        <v>419</v>
      </c>
      <c r="H37" s="96"/>
      <c r="I37" s="96"/>
      <c r="J37" s="96"/>
      <c r="K37" s="96"/>
    </row>
    <row r="38" spans="1:11" s="52" customFormat="1" ht="77.25" thickBot="1" x14ac:dyDescent="0.25">
      <c r="A38" s="57" t="s">
        <v>369</v>
      </c>
      <c r="B38" s="57" t="s">
        <v>436</v>
      </c>
      <c r="C38" s="93" t="s">
        <v>437</v>
      </c>
      <c r="D38" s="98">
        <f>12.5*0.85+68.1</f>
        <v>78.724999999999994</v>
      </c>
      <c r="E38" s="97" t="s">
        <v>380</v>
      </c>
      <c r="F38" s="93" t="s">
        <v>418</v>
      </c>
      <c r="G38" s="190" t="s">
        <v>438</v>
      </c>
      <c r="H38" s="96"/>
      <c r="I38" s="96"/>
      <c r="J38" s="96"/>
      <c r="K38" s="96"/>
    </row>
    <row r="39" spans="1:11" s="52" customFormat="1" ht="64.5" thickBot="1" x14ac:dyDescent="0.25">
      <c r="A39" s="57" t="s">
        <v>369</v>
      </c>
      <c r="B39" s="57" t="s">
        <v>415</v>
      </c>
      <c r="C39" s="93" t="s">
        <v>439</v>
      </c>
      <c r="D39" s="98">
        <f>419.1*0.85</f>
        <v>356.23500000000001</v>
      </c>
      <c r="E39" s="97" t="s">
        <v>417</v>
      </c>
      <c r="F39" s="93" t="s">
        <v>418</v>
      </c>
      <c r="G39" s="107" t="s">
        <v>419</v>
      </c>
      <c r="H39" s="96"/>
      <c r="I39" s="96"/>
      <c r="J39" s="96"/>
      <c r="K39" s="96"/>
    </row>
    <row r="40" spans="1:11" s="52" customFormat="1" ht="64.5" thickBot="1" x14ac:dyDescent="0.25">
      <c r="A40" s="57" t="s">
        <v>369</v>
      </c>
      <c r="B40" s="57" t="s">
        <v>415</v>
      </c>
      <c r="C40" s="93" t="s">
        <v>440</v>
      </c>
      <c r="D40" s="98">
        <f>56.4*0.85</f>
        <v>47.94</v>
      </c>
      <c r="E40" s="97" t="s">
        <v>417</v>
      </c>
      <c r="F40" s="93" t="s">
        <v>418</v>
      </c>
      <c r="G40" s="107" t="s">
        <v>419</v>
      </c>
      <c r="H40" s="96"/>
      <c r="I40" s="96"/>
      <c r="J40" s="96"/>
      <c r="K40" s="96"/>
    </row>
    <row r="41" spans="1:11" s="52" customFormat="1" ht="64.5" thickBot="1" x14ac:dyDescent="0.25">
      <c r="A41" s="57" t="s">
        <v>369</v>
      </c>
      <c r="B41" s="57" t="s">
        <v>415</v>
      </c>
      <c r="C41" s="93" t="s">
        <v>441</v>
      </c>
      <c r="D41" s="98">
        <f>453.2*0.85</f>
        <v>385.21999999999997</v>
      </c>
      <c r="E41" s="97" t="s">
        <v>417</v>
      </c>
      <c r="F41" s="93" t="s">
        <v>418</v>
      </c>
      <c r="G41" s="107" t="s">
        <v>419</v>
      </c>
      <c r="H41" s="96"/>
      <c r="I41" s="96"/>
      <c r="J41" s="96"/>
      <c r="K41" s="96"/>
    </row>
    <row r="42" spans="1:11" s="52" customFormat="1" ht="64.5" thickBot="1" x14ac:dyDescent="0.25">
      <c r="A42" s="57" t="s">
        <v>369</v>
      </c>
      <c r="B42" s="57" t="s">
        <v>415</v>
      </c>
      <c r="C42" s="93" t="s">
        <v>442</v>
      </c>
      <c r="D42" s="98">
        <f>264.9*0.85</f>
        <v>225.16499999999996</v>
      </c>
      <c r="E42" s="97" t="s">
        <v>417</v>
      </c>
      <c r="F42" s="93" t="s">
        <v>418</v>
      </c>
      <c r="G42" s="107" t="s">
        <v>419</v>
      </c>
      <c r="H42" s="96"/>
      <c r="I42" s="96"/>
      <c r="J42" s="96"/>
      <c r="K42" s="96"/>
    </row>
    <row r="43" spans="1:11" s="52" customFormat="1" ht="64.5" thickBot="1" x14ac:dyDescent="0.25">
      <c r="A43" s="57" t="s">
        <v>369</v>
      </c>
      <c r="B43" s="57" t="s">
        <v>415</v>
      </c>
      <c r="C43" s="93" t="s">
        <v>443</v>
      </c>
      <c r="D43" s="98">
        <f>191.8*0.85</f>
        <v>163.03</v>
      </c>
      <c r="E43" s="97" t="s">
        <v>417</v>
      </c>
      <c r="F43" s="93" t="s">
        <v>418</v>
      </c>
      <c r="G43" s="107" t="s">
        <v>419</v>
      </c>
      <c r="H43" s="96"/>
      <c r="I43" s="96"/>
      <c r="J43" s="96"/>
      <c r="K43" s="96"/>
    </row>
    <row r="44" spans="1:11" s="52" customFormat="1" ht="64.5" thickBot="1" x14ac:dyDescent="0.25">
      <c r="A44" s="57" t="s">
        <v>369</v>
      </c>
      <c r="B44" s="57" t="s">
        <v>415</v>
      </c>
      <c r="C44" s="93" t="s">
        <v>444</v>
      </c>
      <c r="D44" s="98">
        <f>38.8*0.85</f>
        <v>32.979999999999997</v>
      </c>
      <c r="E44" s="97" t="s">
        <v>417</v>
      </c>
      <c r="F44" s="93" t="s">
        <v>418</v>
      </c>
      <c r="G44" s="107" t="s">
        <v>419</v>
      </c>
      <c r="H44" s="96"/>
      <c r="I44" s="96"/>
      <c r="J44" s="96"/>
      <c r="K44" s="96"/>
    </row>
    <row r="45" spans="1:11" s="52" customFormat="1" ht="64.5" thickBot="1" x14ac:dyDescent="0.25">
      <c r="A45" s="57" t="s">
        <v>369</v>
      </c>
      <c r="B45" s="57" t="s">
        <v>415</v>
      </c>
      <c r="C45" s="93" t="s">
        <v>445</v>
      </c>
      <c r="D45" s="98">
        <f>3274.8*0.85</f>
        <v>2783.58</v>
      </c>
      <c r="E45" s="97" t="s">
        <v>417</v>
      </c>
      <c r="F45" s="93" t="s">
        <v>418</v>
      </c>
      <c r="G45" s="107" t="s">
        <v>419</v>
      </c>
      <c r="H45" s="96"/>
      <c r="I45" s="96"/>
      <c r="J45" s="96"/>
      <c r="K45" s="96"/>
    </row>
    <row r="46" spans="1:11" s="52" customFormat="1" ht="64.5" thickBot="1" x14ac:dyDescent="0.25">
      <c r="A46" s="57" t="s">
        <v>369</v>
      </c>
      <c r="B46" s="57" t="s">
        <v>415</v>
      </c>
      <c r="C46" s="93" t="s">
        <v>446</v>
      </c>
      <c r="D46" s="98">
        <f>53.3*0.85</f>
        <v>45.305</v>
      </c>
      <c r="E46" s="97" t="s">
        <v>417</v>
      </c>
      <c r="F46" s="93" t="s">
        <v>418</v>
      </c>
      <c r="G46" s="107" t="s">
        <v>419</v>
      </c>
      <c r="H46" s="96"/>
      <c r="I46" s="96"/>
      <c r="J46" s="96"/>
      <c r="K46" s="96"/>
    </row>
    <row r="47" spans="1:11" s="52" customFormat="1" ht="64.5" thickBot="1" x14ac:dyDescent="0.25">
      <c r="A47" s="57" t="s">
        <v>369</v>
      </c>
      <c r="B47" s="57" t="s">
        <v>415</v>
      </c>
      <c r="C47" s="93" t="s">
        <v>447</v>
      </c>
      <c r="D47" s="98">
        <f>674.4*0.85</f>
        <v>573.24</v>
      </c>
      <c r="E47" s="97" t="s">
        <v>417</v>
      </c>
      <c r="F47" s="93" t="s">
        <v>418</v>
      </c>
      <c r="G47" s="107" t="s">
        <v>419</v>
      </c>
      <c r="H47" s="96"/>
      <c r="I47" s="96"/>
      <c r="J47" s="96"/>
      <c r="K47" s="96"/>
    </row>
    <row r="48" spans="1:11" s="52" customFormat="1" ht="17.25" customHeight="1" thickBot="1" x14ac:dyDescent="0.25">
      <c r="A48" s="57" t="s">
        <v>448</v>
      </c>
      <c r="B48" s="93" t="s">
        <v>449</v>
      </c>
      <c r="C48" s="93" t="s">
        <v>450</v>
      </c>
      <c r="D48" s="98">
        <v>50</v>
      </c>
      <c r="E48" s="97" t="s">
        <v>451</v>
      </c>
      <c r="F48" s="93" t="s">
        <v>452</v>
      </c>
      <c r="G48" s="106" t="s">
        <v>453</v>
      </c>
      <c r="H48" s="96"/>
      <c r="I48" s="96"/>
      <c r="J48" s="96"/>
      <c r="K48" s="96"/>
    </row>
    <row r="49" spans="1:11" s="52" customFormat="1" ht="17.25" customHeight="1" thickBot="1" x14ac:dyDescent="0.25">
      <c r="A49" s="93" t="s">
        <v>448</v>
      </c>
      <c r="B49" s="93" t="s">
        <v>454</v>
      </c>
      <c r="C49" s="93" t="s">
        <v>455</v>
      </c>
      <c r="D49" s="98">
        <v>10</v>
      </c>
      <c r="E49" s="97" t="s">
        <v>451</v>
      </c>
      <c r="F49" s="93" t="s">
        <v>452</v>
      </c>
      <c r="G49" s="106" t="s">
        <v>453</v>
      </c>
      <c r="H49" s="96"/>
      <c r="I49" s="96"/>
      <c r="J49" s="96"/>
      <c r="K49" s="96"/>
    </row>
    <row r="50" spans="1:11" s="52" customFormat="1" ht="17.25" customHeight="1" thickBot="1" x14ac:dyDescent="0.25">
      <c r="A50" s="57" t="s">
        <v>448</v>
      </c>
      <c r="B50" s="93" t="s">
        <v>456</v>
      </c>
      <c r="C50" s="93" t="s">
        <v>384</v>
      </c>
      <c r="D50" s="98">
        <v>43.1</v>
      </c>
      <c r="E50" s="97" t="s">
        <v>451</v>
      </c>
      <c r="F50" s="93" t="s">
        <v>452</v>
      </c>
      <c r="G50" s="106" t="s">
        <v>453</v>
      </c>
      <c r="H50" s="96"/>
      <c r="I50" s="96"/>
      <c r="J50" s="96"/>
      <c r="K50" s="96"/>
    </row>
    <row r="51" spans="1:11" s="52" customFormat="1" ht="17.25" customHeight="1" thickBot="1" x14ac:dyDescent="0.25">
      <c r="A51" s="57" t="s">
        <v>448</v>
      </c>
      <c r="B51" s="93" t="s">
        <v>456</v>
      </c>
      <c r="C51" s="93" t="s">
        <v>386</v>
      </c>
      <c r="D51" s="98">
        <v>43.2</v>
      </c>
      <c r="E51" s="97" t="s">
        <v>451</v>
      </c>
      <c r="F51" s="93" t="s">
        <v>452</v>
      </c>
      <c r="G51" s="106" t="s">
        <v>453</v>
      </c>
      <c r="H51" s="96"/>
      <c r="I51" s="96"/>
      <c r="J51" s="96"/>
      <c r="K51" s="96"/>
    </row>
    <row r="52" spans="1:11" s="52" customFormat="1" ht="17.25" customHeight="1" thickBot="1" x14ac:dyDescent="0.25">
      <c r="A52" s="57" t="s">
        <v>448</v>
      </c>
      <c r="B52" s="93" t="s">
        <v>456</v>
      </c>
      <c r="C52" s="93" t="s">
        <v>457</v>
      </c>
      <c r="D52" s="98">
        <v>40.5</v>
      </c>
      <c r="E52" s="97" t="s">
        <v>451</v>
      </c>
      <c r="F52" s="93" t="s">
        <v>452</v>
      </c>
      <c r="G52" s="106" t="s">
        <v>453</v>
      </c>
      <c r="H52" s="96"/>
      <c r="I52" s="96"/>
      <c r="J52" s="96"/>
      <c r="K52" s="96"/>
    </row>
    <row r="53" spans="1:11" s="52" customFormat="1" ht="17.25" customHeight="1" thickBot="1" x14ac:dyDescent="0.25">
      <c r="A53" s="57" t="s">
        <v>448</v>
      </c>
      <c r="B53" s="93" t="s">
        <v>456</v>
      </c>
      <c r="C53" s="93" t="s">
        <v>458</v>
      </c>
      <c r="D53" s="98">
        <v>40.5</v>
      </c>
      <c r="E53" s="97" t="s">
        <v>451</v>
      </c>
      <c r="F53" s="93" t="s">
        <v>452</v>
      </c>
      <c r="G53" s="106" t="s">
        <v>453</v>
      </c>
      <c r="H53" s="96"/>
      <c r="I53" s="96"/>
      <c r="J53" s="96"/>
      <c r="K53" s="96"/>
    </row>
    <row r="54" spans="1:11" s="52" customFormat="1" ht="17.25" customHeight="1" thickBot="1" x14ac:dyDescent="0.25">
      <c r="A54" s="57" t="s">
        <v>448</v>
      </c>
      <c r="B54" s="93" t="s">
        <v>456</v>
      </c>
      <c r="C54" s="93" t="s">
        <v>459</v>
      </c>
      <c r="D54" s="98">
        <v>26.8</v>
      </c>
      <c r="E54" s="97" t="s">
        <v>451</v>
      </c>
      <c r="F54" s="93" t="s">
        <v>452</v>
      </c>
      <c r="G54" s="106" t="s">
        <v>453</v>
      </c>
      <c r="H54" s="96"/>
      <c r="I54" s="96"/>
      <c r="J54" s="96"/>
      <c r="K54" s="96"/>
    </row>
    <row r="55" spans="1:11" s="52" customFormat="1" ht="17.25" customHeight="1" thickBot="1" x14ac:dyDescent="0.25">
      <c r="A55" s="57" t="s">
        <v>448</v>
      </c>
      <c r="B55" s="93" t="s">
        <v>456</v>
      </c>
      <c r="C55" s="93" t="s">
        <v>381</v>
      </c>
      <c r="D55" s="98">
        <v>19.899999999999999</v>
      </c>
      <c r="E55" s="97" t="s">
        <v>451</v>
      </c>
      <c r="F55" s="93" t="s">
        <v>452</v>
      </c>
      <c r="G55" s="106" t="s">
        <v>453</v>
      </c>
      <c r="H55" s="96"/>
      <c r="I55" s="96"/>
      <c r="J55" s="96"/>
      <c r="K55" s="96"/>
    </row>
    <row r="56" spans="1:11" s="52" customFormat="1" ht="17.25" customHeight="1" thickBot="1" x14ac:dyDescent="0.25">
      <c r="A56" s="57" t="s">
        <v>448</v>
      </c>
      <c r="B56" s="93" t="s">
        <v>456</v>
      </c>
      <c r="C56" s="93" t="s">
        <v>460</v>
      </c>
      <c r="D56" s="98">
        <v>37.200000000000003</v>
      </c>
      <c r="E56" s="97" t="s">
        <v>451</v>
      </c>
      <c r="F56" s="93" t="s">
        <v>452</v>
      </c>
      <c r="G56" s="106" t="s">
        <v>453</v>
      </c>
      <c r="H56" s="96"/>
      <c r="I56" s="96"/>
      <c r="J56" s="96"/>
      <c r="K56" s="96"/>
    </row>
    <row r="57" spans="1:11" s="52" customFormat="1" ht="17.25" customHeight="1" thickBot="1" x14ac:dyDescent="0.25">
      <c r="A57" s="57" t="s">
        <v>448</v>
      </c>
      <c r="B57" s="93" t="s">
        <v>456</v>
      </c>
      <c r="C57" s="93" t="s">
        <v>461</v>
      </c>
      <c r="D57" s="98">
        <v>44</v>
      </c>
      <c r="E57" s="97" t="s">
        <v>451</v>
      </c>
      <c r="F57" s="93" t="s">
        <v>452</v>
      </c>
      <c r="G57" s="95" t="s">
        <v>453</v>
      </c>
      <c r="H57" s="96"/>
      <c r="I57" s="96"/>
      <c r="J57" s="96"/>
      <c r="K57" s="96"/>
    </row>
    <row r="58" spans="1:11" s="52" customFormat="1" ht="17.25" customHeight="1" thickBot="1" x14ac:dyDescent="0.25">
      <c r="A58" s="57" t="s">
        <v>448</v>
      </c>
      <c r="B58" s="93" t="s">
        <v>456</v>
      </c>
      <c r="C58" s="93" t="s">
        <v>462</v>
      </c>
      <c r="D58" s="98">
        <v>44</v>
      </c>
      <c r="E58" s="97" t="s">
        <v>451</v>
      </c>
      <c r="F58" s="93" t="s">
        <v>452</v>
      </c>
      <c r="G58" s="95" t="s">
        <v>453</v>
      </c>
      <c r="H58" s="96"/>
      <c r="I58" s="96"/>
      <c r="J58" s="96"/>
      <c r="K58" s="96"/>
    </row>
    <row r="59" spans="1:11" s="52" customFormat="1" ht="17.25" customHeight="1" thickBot="1" x14ac:dyDescent="0.25">
      <c r="A59" s="57" t="s">
        <v>448</v>
      </c>
      <c r="B59" s="93" t="s">
        <v>456</v>
      </c>
      <c r="C59" s="93" t="s">
        <v>463</v>
      </c>
      <c r="D59" s="98">
        <v>37</v>
      </c>
      <c r="E59" s="97" t="s">
        <v>451</v>
      </c>
      <c r="F59" s="93" t="s">
        <v>452</v>
      </c>
      <c r="G59" s="95" t="s">
        <v>453</v>
      </c>
      <c r="H59" s="96"/>
      <c r="I59" s="96"/>
      <c r="J59" s="96"/>
      <c r="K59" s="96"/>
    </row>
    <row r="60" spans="1:11" s="52" customFormat="1" ht="17.25" customHeight="1" thickBot="1" x14ac:dyDescent="0.25">
      <c r="A60" s="57" t="s">
        <v>448</v>
      </c>
      <c r="B60" s="93" t="s">
        <v>464</v>
      </c>
      <c r="C60" s="93" t="s">
        <v>465</v>
      </c>
      <c r="D60" s="98">
        <v>26.532</v>
      </c>
      <c r="E60" s="97" t="s">
        <v>451</v>
      </c>
      <c r="F60" s="93" t="s">
        <v>452</v>
      </c>
      <c r="G60" s="95" t="s">
        <v>453</v>
      </c>
      <c r="H60" s="96"/>
      <c r="I60" s="96"/>
      <c r="J60" s="96"/>
      <c r="K60" s="96"/>
    </row>
    <row r="61" spans="1:11" s="52" customFormat="1" ht="17.25" customHeight="1" thickBot="1" x14ac:dyDescent="0.25">
      <c r="A61" s="57" t="s">
        <v>448</v>
      </c>
      <c r="B61" s="93" t="s">
        <v>464</v>
      </c>
      <c r="C61" s="93" t="s">
        <v>410</v>
      </c>
      <c r="D61" s="98">
        <v>9.234</v>
      </c>
      <c r="E61" s="97" t="s">
        <v>451</v>
      </c>
      <c r="F61" s="93" t="s">
        <v>452</v>
      </c>
      <c r="G61" s="95" t="s">
        <v>453</v>
      </c>
      <c r="H61" s="96"/>
      <c r="I61" s="96"/>
      <c r="J61" s="96"/>
      <c r="K61" s="96"/>
    </row>
    <row r="62" spans="1:11" s="52" customFormat="1" ht="17.25" customHeight="1" thickBot="1" x14ac:dyDescent="0.25">
      <c r="A62" s="57" t="s">
        <v>448</v>
      </c>
      <c r="B62" s="93" t="s">
        <v>464</v>
      </c>
      <c r="C62" s="93" t="s">
        <v>466</v>
      </c>
      <c r="D62" s="98">
        <v>18.5</v>
      </c>
      <c r="E62" s="97" t="s">
        <v>451</v>
      </c>
      <c r="F62" s="93" t="s">
        <v>452</v>
      </c>
      <c r="G62" s="95" t="s">
        <v>453</v>
      </c>
      <c r="H62" s="96"/>
      <c r="I62" s="96"/>
      <c r="J62" s="96"/>
      <c r="K62" s="96"/>
    </row>
    <row r="63" spans="1:11" s="52" customFormat="1" ht="17.25" customHeight="1" thickBot="1" x14ac:dyDescent="0.25">
      <c r="A63" s="57" t="s">
        <v>448</v>
      </c>
      <c r="B63" s="93" t="s">
        <v>464</v>
      </c>
      <c r="C63" s="93" t="s">
        <v>467</v>
      </c>
      <c r="D63" s="98">
        <v>24</v>
      </c>
      <c r="E63" s="97" t="s">
        <v>451</v>
      </c>
      <c r="F63" s="93" t="s">
        <v>452</v>
      </c>
      <c r="G63" s="95" t="s">
        <v>453</v>
      </c>
      <c r="H63" s="96"/>
      <c r="I63" s="96"/>
      <c r="J63" s="96"/>
      <c r="K63" s="96"/>
    </row>
    <row r="64" spans="1:11" s="52" customFormat="1" ht="17.25" customHeight="1" thickBot="1" x14ac:dyDescent="0.25">
      <c r="A64" s="57" t="s">
        <v>448</v>
      </c>
      <c r="B64" s="93" t="s">
        <v>464</v>
      </c>
      <c r="C64" s="93" t="s">
        <v>468</v>
      </c>
      <c r="D64" s="98">
        <v>26.4</v>
      </c>
      <c r="E64" s="97" t="s">
        <v>451</v>
      </c>
      <c r="F64" s="93" t="s">
        <v>452</v>
      </c>
      <c r="G64" s="95" t="s">
        <v>453</v>
      </c>
      <c r="H64" s="96"/>
      <c r="I64" s="96"/>
      <c r="J64" s="96"/>
      <c r="K64" s="96"/>
    </row>
    <row r="65" spans="1:11" s="52" customFormat="1" ht="17.25" customHeight="1" thickBot="1" x14ac:dyDescent="0.25">
      <c r="A65" s="57" t="s">
        <v>448</v>
      </c>
      <c r="B65" s="93" t="s">
        <v>464</v>
      </c>
      <c r="C65" s="93" t="s">
        <v>469</v>
      </c>
      <c r="D65" s="98">
        <v>23.529411764705884</v>
      </c>
      <c r="E65" s="97" t="s">
        <v>451</v>
      </c>
      <c r="F65" s="93" t="s">
        <v>452</v>
      </c>
      <c r="G65" s="95" t="s">
        <v>453</v>
      </c>
      <c r="H65" s="96"/>
      <c r="I65" s="96"/>
      <c r="J65" s="96"/>
      <c r="K65" s="96"/>
    </row>
    <row r="66" spans="1:11" s="52" customFormat="1" ht="17.25" customHeight="1" thickBot="1" x14ac:dyDescent="0.25">
      <c r="A66" s="57" t="s">
        <v>448</v>
      </c>
      <c r="B66" s="93" t="s">
        <v>464</v>
      </c>
      <c r="C66" s="93" t="s">
        <v>470</v>
      </c>
      <c r="D66" s="98">
        <v>16.3</v>
      </c>
      <c r="E66" s="97" t="s">
        <v>451</v>
      </c>
      <c r="F66" s="93" t="s">
        <v>452</v>
      </c>
      <c r="G66" s="95" t="s">
        <v>453</v>
      </c>
      <c r="H66" s="96"/>
      <c r="I66" s="96"/>
      <c r="J66" s="96"/>
      <c r="K66" s="96"/>
    </row>
    <row r="67" spans="1:11" s="52" customFormat="1" ht="17.25" customHeight="1" thickBot="1" x14ac:dyDescent="0.25">
      <c r="A67" s="57" t="s">
        <v>448</v>
      </c>
      <c r="B67" s="93" t="s">
        <v>464</v>
      </c>
      <c r="C67" s="93" t="s">
        <v>471</v>
      </c>
      <c r="D67" s="98">
        <v>19.600000000000001</v>
      </c>
      <c r="E67" s="97" t="s">
        <v>451</v>
      </c>
      <c r="F67" s="93" t="s">
        <v>452</v>
      </c>
      <c r="G67" s="95" t="s">
        <v>453</v>
      </c>
      <c r="H67" s="96"/>
      <c r="I67" s="96"/>
      <c r="J67" s="96"/>
      <c r="K67" s="96"/>
    </row>
    <row r="68" spans="1:11" s="52" customFormat="1" ht="17.25" customHeight="1" thickBot="1" x14ac:dyDescent="0.25">
      <c r="A68" s="57" t="s">
        <v>448</v>
      </c>
      <c r="B68" s="93" t="s">
        <v>464</v>
      </c>
      <c r="C68" s="93" t="s">
        <v>472</v>
      </c>
      <c r="D68" s="98">
        <v>26.4</v>
      </c>
      <c r="E68" s="97" t="s">
        <v>451</v>
      </c>
      <c r="F68" s="93" t="s">
        <v>452</v>
      </c>
      <c r="G68" s="95" t="s">
        <v>453</v>
      </c>
      <c r="H68" s="96"/>
      <c r="I68" s="96"/>
      <c r="J68" s="96"/>
      <c r="K68" s="96"/>
    </row>
    <row r="69" spans="1:11" s="52" customFormat="1" ht="17.25" customHeight="1" thickBot="1" x14ac:dyDescent="0.25">
      <c r="A69" s="57" t="s">
        <v>448</v>
      </c>
      <c r="B69" s="93" t="s">
        <v>464</v>
      </c>
      <c r="C69" s="93" t="s">
        <v>473</v>
      </c>
      <c r="D69" s="98">
        <v>17</v>
      </c>
      <c r="E69" s="97" t="s">
        <v>451</v>
      </c>
      <c r="F69" s="93" t="s">
        <v>452</v>
      </c>
      <c r="G69" s="95" t="s">
        <v>453</v>
      </c>
      <c r="H69" s="96"/>
      <c r="I69" s="96"/>
      <c r="J69" s="96"/>
      <c r="K69" s="96"/>
    </row>
    <row r="70" spans="1:11" s="52" customFormat="1" ht="17.25" customHeight="1" thickBot="1" x14ac:dyDescent="0.25">
      <c r="A70" s="57" t="s">
        <v>448</v>
      </c>
      <c r="B70" s="93" t="s">
        <v>464</v>
      </c>
      <c r="C70" s="93" t="s">
        <v>474</v>
      </c>
      <c r="D70" s="98">
        <v>37.1</v>
      </c>
      <c r="E70" s="97" t="s">
        <v>451</v>
      </c>
      <c r="F70" s="93" t="s">
        <v>452</v>
      </c>
      <c r="G70" s="95" t="s">
        <v>453</v>
      </c>
      <c r="H70" s="96"/>
      <c r="I70" s="96"/>
      <c r="J70" s="96"/>
      <c r="K70" s="96"/>
    </row>
    <row r="71" spans="1:11" s="52" customFormat="1" ht="17.25" customHeight="1" thickBot="1" x14ac:dyDescent="0.25">
      <c r="A71" s="57" t="s">
        <v>448</v>
      </c>
      <c r="B71" s="93" t="s">
        <v>464</v>
      </c>
      <c r="C71" s="93" t="s">
        <v>475</v>
      </c>
      <c r="D71" s="98">
        <v>21.8</v>
      </c>
      <c r="E71" s="97" t="s">
        <v>451</v>
      </c>
      <c r="F71" s="93" t="s">
        <v>452</v>
      </c>
      <c r="G71" s="95" t="s">
        <v>453</v>
      </c>
      <c r="H71" s="96"/>
      <c r="I71" s="96"/>
      <c r="J71" s="96"/>
      <c r="K71" s="96"/>
    </row>
    <row r="72" spans="1:11" s="52" customFormat="1" ht="17.25" customHeight="1" thickBot="1" x14ac:dyDescent="0.25">
      <c r="A72" s="57" t="s">
        <v>448</v>
      </c>
      <c r="B72" s="93" t="s">
        <v>464</v>
      </c>
      <c r="C72" s="93" t="s">
        <v>476</v>
      </c>
      <c r="D72" s="98">
        <v>37</v>
      </c>
      <c r="E72" s="97" t="s">
        <v>451</v>
      </c>
      <c r="F72" s="93" t="s">
        <v>452</v>
      </c>
      <c r="G72" s="95" t="s">
        <v>453</v>
      </c>
      <c r="H72" s="96"/>
      <c r="I72" s="96"/>
      <c r="J72" s="96"/>
      <c r="K72" s="96"/>
    </row>
    <row r="73" spans="1:11" s="52" customFormat="1" ht="17.25" customHeight="1" thickBot="1" x14ac:dyDescent="0.25">
      <c r="A73" s="57" t="s">
        <v>448</v>
      </c>
      <c r="B73" s="93" t="s">
        <v>464</v>
      </c>
      <c r="C73" s="93" t="s">
        <v>477</v>
      </c>
      <c r="D73" s="98">
        <v>16</v>
      </c>
      <c r="E73" s="97" t="s">
        <v>451</v>
      </c>
      <c r="F73" s="93" t="s">
        <v>452</v>
      </c>
      <c r="G73" s="95" t="s">
        <v>453</v>
      </c>
      <c r="H73" s="96"/>
      <c r="I73" s="96"/>
      <c r="J73" s="96"/>
      <c r="K73" s="96"/>
    </row>
    <row r="74" spans="1:11" s="52" customFormat="1" ht="17.25" customHeight="1" thickBot="1" x14ac:dyDescent="0.25">
      <c r="A74" s="57" t="s">
        <v>448</v>
      </c>
      <c r="B74" s="93" t="s">
        <v>464</v>
      </c>
      <c r="C74" s="93" t="s">
        <v>478</v>
      </c>
      <c r="D74" s="98">
        <v>16</v>
      </c>
      <c r="E74" s="97" t="s">
        <v>451</v>
      </c>
      <c r="F74" s="93" t="s">
        <v>452</v>
      </c>
      <c r="G74" s="95" t="s">
        <v>453</v>
      </c>
      <c r="H74" s="96"/>
      <c r="I74" s="96"/>
      <c r="J74" s="96"/>
      <c r="K74" s="96"/>
    </row>
    <row r="75" spans="1:11" s="52" customFormat="1" ht="17.25" customHeight="1" thickBot="1" x14ac:dyDescent="0.25">
      <c r="A75" s="57" t="s">
        <v>448</v>
      </c>
      <c r="B75" s="93" t="s">
        <v>464</v>
      </c>
      <c r="C75" s="93" t="s">
        <v>479</v>
      </c>
      <c r="D75" s="98">
        <v>17</v>
      </c>
      <c r="E75" s="97" t="s">
        <v>451</v>
      </c>
      <c r="F75" s="93" t="s">
        <v>452</v>
      </c>
      <c r="G75" s="95" t="s">
        <v>453</v>
      </c>
      <c r="H75" s="96"/>
      <c r="I75" s="96"/>
      <c r="J75" s="96"/>
      <c r="K75" s="96"/>
    </row>
    <row r="76" spans="1:11" s="52" customFormat="1" ht="17.25" customHeight="1" thickBot="1" x14ac:dyDescent="0.25">
      <c r="A76" s="57" t="s">
        <v>448</v>
      </c>
      <c r="B76" s="93" t="s">
        <v>464</v>
      </c>
      <c r="C76" s="93" t="s">
        <v>480</v>
      </c>
      <c r="D76" s="98">
        <v>37</v>
      </c>
      <c r="E76" s="97" t="s">
        <v>451</v>
      </c>
      <c r="F76" s="93" t="s">
        <v>452</v>
      </c>
      <c r="G76" s="95" t="s">
        <v>453</v>
      </c>
      <c r="H76" s="96"/>
      <c r="I76" s="96"/>
      <c r="J76" s="96"/>
      <c r="K76" s="96"/>
    </row>
    <row r="77" spans="1:11" s="52" customFormat="1" ht="17.25" customHeight="1" thickBot="1" x14ac:dyDescent="0.25">
      <c r="A77" s="57" t="s">
        <v>448</v>
      </c>
      <c r="B77" s="93" t="s">
        <v>464</v>
      </c>
      <c r="C77" s="93" t="s">
        <v>481</v>
      </c>
      <c r="D77" s="98">
        <v>18.649999999999999</v>
      </c>
      <c r="E77" s="97" t="s">
        <v>451</v>
      </c>
      <c r="F77" s="93" t="s">
        <v>452</v>
      </c>
      <c r="G77" s="95" t="s">
        <v>453</v>
      </c>
      <c r="H77" s="96"/>
      <c r="I77" s="96"/>
      <c r="J77" s="96"/>
      <c r="K77" s="96"/>
    </row>
    <row r="78" spans="1:11" s="52" customFormat="1" ht="17.25" customHeight="1" thickBot="1" x14ac:dyDescent="0.25">
      <c r="A78" s="57" t="s">
        <v>448</v>
      </c>
      <c r="B78" s="93" t="s">
        <v>464</v>
      </c>
      <c r="C78" s="93" t="s">
        <v>482</v>
      </c>
      <c r="D78" s="98">
        <v>37</v>
      </c>
      <c r="E78" s="97" t="s">
        <v>451</v>
      </c>
      <c r="F78" s="93" t="s">
        <v>452</v>
      </c>
      <c r="G78" s="95" t="s">
        <v>453</v>
      </c>
      <c r="H78" s="96"/>
      <c r="I78" s="96"/>
      <c r="J78" s="96"/>
      <c r="K78" s="96"/>
    </row>
    <row r="79" spans="1:11" s="52" customFormat="1" ht="17.25" customHeight="1" thickBot="1" x14ac:dyDescent="0.25">
      <c r="A79" s="57" t="s">
        <v>448</v>
      </c>
      <c r="B79" s="93" t="s">
        <v>464</v>
      </c>
      <c r="C79" s="93" t="s">
        <v>483</v>
      </c>
      <c r="D79" s="98">
        <v>37</v>
      </c>
      <c r="E79" s="97" t="s">
        <v>451</v>
      </c>
      <c r="F79" s="93" t="s">
        <v>452</v>
      </c>
      <c r="G79" s="95" t="s">
        <v>453</v>
      </c>
      <c r="H79" s="96"/>
      <c r="I79" s="96"/>
      <c r="J79" s="96"/>
      <c r="K79" s="96"/>
    </row>
    <row r="80" spans="1:11" s="52" customFormat="1" ht="17.25" customHeight="1" thickBot="1" x14ac:dyDescent="0.25">
      <c r="A80" s="57" t="s">
        <v>448</v>
      </c>
      <c r="B80" s="93" t="s">
        <v>464</v>
      </c>
      <c r="C80" s="93" t="s">
        <v>484</v>
      </c>
      <c r="D80" s="98">
        <v>15.6</v>
      </c>
      <c r="E80" s="97" t="s">
        <v>451</v>
      </c>
      <c r="F80" s="93" t="s">
        <v>452</v>
      </c>
      <c r="G80" s="95" t="s">
        <v>453</v>
      </c>
      <c r="H80" s="96"/>
      <c r="I80" s="96"/>
      <c r="J80" s="96"/>
      <c r="K80" s="96"/>
    </row>
    <row r="81" spans="1:11" s="52" customFormat="1" ht="17.25" customHeight="1" thickBot="1" x14ac:dyDescent="0.25">
      <c r="A81" s="57" t="s">
        <v>448</v>
      </c>
      <c r="B81" s="93" t="s">
        <v>464</v>
      </c>
      <c r="C81" s="93" t="s">
        <v>485</v>
      </c>
      <c r="D81" s="98">
        <v>15.6</v>
      </c>
      <c r="E81" s="97" t="s">
        <v>451</v>
      </c>
      <c r="F81" s="93" t="s">
        <v>452</v>
      </c>
      <c r="G81" s="95" t="s">
        <v>453</v>
      </c>
      <c r="H81" s="96"/>
      <c r="I81" s="96"/>
      <c r="J81" s="96"/>
      <c r="K81" s="96"/>
    </row>
    <row r="82" spans="1:11" s="52" customFormat="1" ht="17.25" customHeight="1" thickBot="1" x14ac:dyDescent="0.25">
      <c r="A82" s="57" t="s">
        <v>448</v>
      </c>
      <c r="B82" s="93" t="s">
        <v>464</v>
      </c>
      <c r="C82" s="93" t="s">
        <v>486</v>
      </c>
      <c r="D82" s="98">
        <v>17.2</v>
      </c>
      <c r="E82" s="97" t="s">
        <v>451</v>
      </c>
      <c r="F82" s="93" t="s">
        <v>452</v>
      </c>
      <c r="G82" s="95" t="s">
        <v>453</v>
      </c>
      <c r="H82" s="96"/>
      <c r="I82" s="96"/>
      <c r="J82" s="96"/>
      <c r="K82" s="96"/>
    </row>
    <row r="83" spans="1:11" s="52" customFormat="1" ht="17.25" customHeight="1" thickBot="1" x14ac:dyDescent="0.25">
      <c r="A83" s="57" t="s">
        <v>448</v>
      </c>
      <c r="B83" s="93" t="s">
        <v>487</v>
      </c>
      <c r="C83" s="93" t="s">
        <v>488</v>
      </c>
      <c r="D83" s="98">
        <v>45.107999999999997</v>
      </c>
      <c r="E83" s="97" t="s">
        <v>451</v>
      </c>
      <c r="F83" s="93" t="s">
        <v>452</v>
      </c>
      <c r="G83" s="95" t="s">
        <v>453</v>
      </c>
      <c r="H83" s="96"/>
      <c r="I83" s="96"/>
      <c r="J83" s="96"/>
      <c r="K83" s="96"/>
    </row>
    <row r="84" spans="1:11" s="52" customFormat="1" ht="17.25" customHeight="1" thickBot="1" x14ac:dyDescent="0.25">
      <c r="A84" s="57" t="s">
        <v>448</v>
      </c>
      <c r="B84" s="93" t="s">
        <v>385</v>
      </c>
      <c r="C84" s="93" t="s">
        <v>384</v>
      </c>
      <c r="D84" s="98">
        <v>43</v>
      </c>
      <c r="E84" s="97" t="s">
        <v>451</v>
      </c>
      <c r="F84" s="108" t="s">
        <v>382</v>
      </c>
      <c r="G84" s="95" t="s">
        <v>453</v>
      </c>
      <c r="H84" s="96"/>
      <c r="I84" s="96"/>
      <c r="J84" s="96"/>
      <c r="K84" s="96"/>
    </row>
    <row r="85" spans="1:11" s="52" customFormat="1" ht="17.25" customHeight="1" thickBot="1" x14ac:dyDescent="0.25">
      <c r="A85" s="57" t="s">
        <v>448</v>
      </c>
      <c r="B85" s="93" t="s">
        <v>385</v>
      </c>
      <c r="C85" s="93" t="s">
        <v>386</v>
      </c>
      <c r="D85" s="98">
        <v>44.3</v>
      </c>
      <c r="E85" s="97" t="s">
        <v>451</v>
      </c>
      <c r="F85" s="108" t="s">
        <v>382</v>
      </c>
      <c r="G85" s="95" t="s">
        <v>453</v>
      </c>
      <c r="H85" s="96"/>
      <c r="I85" s="96"/>
      <c r="J85" s="96"/>
      <c r="K85" s="96"/>
    </row>
    <row r="86" spans="1:11" s="52" customFormat="1" ht="17.25" customHeight="1" thickBot="1" x14ac:dyDescent="0.25">
      <c r="A86" s="57" t="s">
        <v>448</v>
      </c>
      <c r="B86" s="93" t="s">
        <v>385</v>
      </c>
      <c r="C86" s="93" t="s">
        <v>387</v>
      </c>
      <c r="D86" s="98">
        <v>47.3</v>
      </c>
      <c r="E86" s="97" t="s">
        <v>451</v>
      </c>
      <c r="F86" s="108" t="s">
        <v>382</v>
      </c>
      <c r="G86" s="95" t="s">
        <v>453</v>
      </c>
      <c r="H86" s="96"/>
      <c r="I86" s="96"/>
      <c r="J86" s="96"/>
      <c r="K86" s="96"/>
    </row>
    <row r="87" spans="1:11" s="52" customFormat="1" ht="17.25" customHeight="1" thickBot="1" x14ac:dyDescent="0.25">
      <c r="A87" s="57" t="s">
        <v>448</v>
      </c>
      <c r="B87" s="93" t="s">
        <v>385</v>
      </c>
      <c r="C87" s="93" t="s">
        <v>388</v>
      </c>
      <c r="D87" s="98">
        <v>44.1</v>
      </c>
      <c r="E87" s="97" t="s">
        <v>451</v>
      </c>
      <c r="F87" s="108" t="s">
        <v>382</v>
      </c>
      <c r="G87" s="95" t="s">
        <v>453</v>
      </c>
      <c r="H87" s="96"/>
      <c r="I87" s="96"/>
      <c r="J87" s="96"/>
      <c r="K87" s="96"/>
    </row>
    <row r="88" spans="1:11" s="52" customFormat="1" ht="17.25" customHeight="1" thickBot="1" x14ac:dyDescent="0.25">
      <c r="A88" s="57" t="s">
        <v>448</v>
      </c>
      <c r="B88" s="93" t="s">
        <v>385</v>
      </c>
      <c r="C88" s="93" t="s">
        <v>389</v>
      </c>
      <c r="D88" s="98">
        <v>44.3</v>
      </c>
      <c r="E88" s="97" t="s">
        <v>451</v>
      </c>
      <c r="F88" s="108" t="s">
        <v>382</v>
      </c>
      <c r="G88" s="95" t="s">
        <v>453</v>
      </c>
      <c r="H88" s="96"/>
      <c r="I88" s="96"/>
      <c r="J88" s="96"/>
      <c r="K88" s="96"/>
    </row>
    <row r="89" spans="1:11" s="52" customFormat="1" ht="17.25" customHeight="1" thickBot="1" x14ac:dyDescent="0.25">
      <c r="A89" s="57" t="s">
        <v>448</v>
      </c>
      <c r="B89" s="93" t="s">
        <v>385</v>
      </c>
      <c r="C89" s="93" t="s">
        <v>390</v>
      </c>
      <c r="D89" s="98">
        <v>42.8</v>
      </c>
      <c r="E89" s="97" t="s">
        <v>451</v>
      </c>
      <c r="F89" s="108" t="s">
        <v>382</v>
      </c>
      <c r="G89" s="95" t="s">
        <v>453</v>
      </c>
      <c r="H89" s="96"/>
      <c r="I89" s="96"/>
      <c r="J89" s="96"/>
      <c r="K89" s="96"/>
    </row>
    <row r="90" spans="1:11" s="52" customFormat="1" ht="17.25" customHeight="1" thickBot="1" x14ac:dyDescent="0.25">
      <c r="A90" s="57" t="s">
        <v>448</v>
      </c>
      <c r="B90" s="93" t="s">
        <v>385</v>
      </c>
      <c r="C90" s="93" t="s">
        <v>391</v>
      </c>
      <c r="D90" s="98">
        <v>42</v>
      </c>
      <c r="E90" s="97" t="s">
        <v>451</v>
      </c>
      <c r="F90" s="108" t="s">
        <v>382</v>
      </c>
      <c r="G90" s="95" t="s">
        <v>453</v>
      </c>
      <c r="H90" s="96"/>
      <c r="I90" s="96"/>
      <c r="J90" s="96"/>
      <c r="K90" s="96"/>
    </row>
    <row r="91" spans="1:11" s="52" customFormat="1" ht="17.25" customHeight="1" thickBot="1" x14ac:dyDescent="0.25">
      <c r="A91" s="57" t="s">
        <v>489</v>
      </c>
      <c r="B91" s="93" t="s">
        <v>456</v>
      </c>
      <c r="C91" s="93" t="s">
        <v>384</v>
      </c>
      <c r="D91" s="98">
        <v>832</v>
      </c>
      <c r="E91" s="97" t="s">
        <v>490</v>
      </c>
      <c r="F91" s="93" t="s">
        <v>452</v>
      </c>
      <c r="G91" s="95" t="s">
        <v>224</v>
      </c>
      <c r="H91" s="96"/>
      <c r="I91" s="96"/>
      <c r="J91" s="96"/>
      <c r="K91" s="96"/>
    </row>
    <row r="92" spans="1:11" s="52" customFormat="1" ht="17.25" customHeight="1" thickBot="1" x14ac:dyDescent="0.25">
      <c r="A92" s="57" t="s">
        <v>489</v>
      </c>
      <c r="B92" s="93" t="s">
        <v>456</v>
      </c>
      <c r="C92" s="93" t="s">
        <v>386</v>
      </c>
      <c r="D92" s="98">
        <v>745</v>
      </c>
      <c r="E92" s="97" t="s">
        <v>490</v>
      </c>
      <c r="F92" s="93" t="s">
        <v>452</v>
      </c>
      <c r="G92" s="95" t="s">
        <v>224</v>
      </c>
      <c r="H92" s="96"/>
      <c r="I92" s="96"/>
      <c r="J92" s="96"/>
      <c r="K92" s="96"/>
    </row>
    <row r="93" spans="1:11" s="52" customFormat="1" ht="17.25" customHeight="1" thickBot="1" x14ac:dyDescent="0.25">
      <c r="A93" s="57" t="s">
        <v>489</v>
      </c>
      <c r="B93" s="93" t="s">
        <v>456</v>
      </c>
      <c r="C93" s="93" t="s">
        <v>457</v>
      </c>
      <c r="D93" s="98">
        <v>970</v>
      </c>
      <c r="E93" s="97" t="s">
        <v>490</v>
      </c>
      <c r="F93" s="93" t="s">
        <v>452</v>
      </c>
      <c r="G93" s="95" t="s">
        <v>224</v>
      </c>
      <c r="H93" s="96"/>
      <c r="I93" s="96"/>
      <c r="J93" s="96"/>
      <c r="K93" s="96"/>
    </row>
    <row r="94" spans="1:11" s="52" customFormat="1" ht="17.25" customHeight="1" thickBot="1" x14ac:dyDescent="0.25">
      <c r="A94" s="57" t="s">
        <v>489</v>
      </c>
      <c r="B94" s="93" t="s">
        <v>456</v>
      </c>
      <c r="C94" s="93" t="s">
        <v>458</v>
      </c>
      <c r="D94" s="98">
        <v>970</v>
      </c>
      <c r="E94" s="97" t="s">
        <v>490</v>
      </c>
      <c r="F94" s="93" t="s">
        <v>452</v>
      </c>
      <c r="G94" s="95" t="s">
        <v>224</v>
      </c>
      <c r="H94" s="96"/>
      <c r="I94" s="96"/>
      <c r="J94" s="96"/>
      <c r="K94" s="96"/>
    </row>
    <row r="95" spans="1:11" s="52" customFormat="1" ht="17.25" customHeight="1" thickBot="1" x14ac:dyDescent="0.25">
      <c r="A95" s="57" t="s">
        <v>489</v>
      </c>
      <c r="B95" s="93" t="s">
        <v>456</v>
      </c>
      <c r="C95" s="93" t="s">
        <v>459</v>
      </c>
      <c r="D95" s="98">
        <v>794</v>
      </c>
      <c r="E95" s="97" t="s">
        <v>490</v>
      </c>
      <c r="F95" s="93" t="s">
        <v>452</v>
      </c>
      <c r="G95" s="95" t="s">
        <v>224</v>
      </c>
      <c r="H95" s="96"/>
      <c r="I95" s="96"/>
      <c r="J95" s="96"/>
      <c r="K95" s="96"/>
    </row>
    <row r="96" spans="1:11" s="52" customFormat="1" ht="17.25" customHeight="1" thickBot="1" x14ac:dyDescent="0.25">
      <c r="A96" s="57" t="s">
        <v>489</v>
      </c>
      <c r="B96" s="93" t="s">
        <v>456</v>
      </c>
      <c r="C96" s="93" t="s">
        <v>381</v>
      </c>
      <c r="D96" s="98">
        <v>793</v>
      </c>
      <c r="E96" s="97" t="s">
        <v>490</v>
      </c>
      <c r="F96" s="93" t="s">
        <v>452</v>
      </c>
      <c r="G96" s="95" t="s">
        <v>224</v>
      </c>
      <c r="H96" s="96"/>
      <c r="I96" s="96"/>
      <c r="J96" s="96"/>
      <c r="K96" s="96"/>
    </row>
    <row r="97" spans="1:11" s="52" customFormat="1" ht="17.25" customHeight="1" thickBot="1" x14ac:dyDescent="0.25">
      <c r="A97" s="57" t="s">
        <v>489</v>
      </c>
      <c r="B97" s="93" t="s">
        <v>456</v>
      </c>
      <c r="C97" s="93" t="s">
        <v>460</v>
      </c>
      <c r="D97" s="98">
        <v>890</v>
      </c>
      <c r="E97" s="97" t="s">
        <v>490</v>
      </c>
      <c r="F97" s="93" t="s">
        <v>452</v>
      </c>
      <c r="G97" s="95" t="s">
        <v>224</v>
      </c>
      <c r="H97" s="96"/>
      <c r="I97" s="96"/>
      <c r="J97" s="96"/>
      <c r="K97" s="96"/>
    </row>
    <row r="98" spans="1:11" s="52" customFormat="1" ht="17.25" customHeight="1" thickBot="1" x14ac:dyDescent="0.25">
      <c r="A98" s="57" t="s">
        <v>489</v>
      </c>
      <c r="B98" s="93" t="s">
        <v>456</v>
      </c>
      <c r="C98" s="93" t="s">
        <v>461</v>
      </c>
      <c r="D98" s="98">
        <v>780</v>
      </c>
      <c r="E98" s="97" t="s">
        <v>490</v>
      </c>
      <c r="F98" s="93" t="s">
        <v>452</v>
      </c>
      <c r="G98" s="95" t="s">
        <v>224</v>
      </c>
      <c r="H98" s="96"/>
      <c r="I98" s="96"/>
      <c r="J98" s="96"/>
      <c r="K98" s="96"/>
    </row>
    <row r="99" spans="1:11" s="52" customFormat="1" ht="17.25" customHeight="1" thickBot="1" x14ac:dyDescent="0.25">
      <c r="A99" s="57" t="s">
        <v>489</v>
      </c>
      <c r="B99" s="93" t="s">
        <v>456</v>
      </c>
      <c r="C99" s="93" t="s">
        <v>462</v>
      </c>
      <c r="D99" s="98">
        <v>780</v>
      </c>
      <c r="E99" s="97" t="s">
        <v>490</v>
      </c>
      <c r="F99" s="93" t="s">
        <v>452</v>
      </c>
      <c r="G99" s="95" t="s">
        <v>224</v>
      </c>
      <c r="H99" s="96"/>
      <c r="I99" s="96"/>
      <c r="J99" s="96"/>
      <c r="K99" s="96"/>
    </row>
    <row r="100" spans="1:11" s="52" customFormat="1" ht="26.25" thickBot="1" x14ac:dyDescent="0.25">
      <c r="A100" s="57" t="s">
        <v>491</v>
      </c>
      <c r="B100" s="57" t="s">
        <v>492</v>
      </c>
      <c r="C100" s="93" t="s">
        <v>493</v>
      </c>
      <c r="D100" s="98">
        <v>480</v>
      </c>
      <c r="E100" s="97" t="s">
        <v>494</v>
      </c>
      <c r="F100" s="93" t="s">
        <v>495</v>
      </c>
      <c r="G100" s="95" t="s">
        <v>224</v>
      </c>
      <c r="H100" s="96"/>
      <c r="I100" s="96"/>
      <c r="J100" s="96"/>
      <c r="K100" s="96"/>
    </row>
    <row r="101" spans="1:11" s="52" customFormat="1" ht="26.25" thickBot="1" x14ac:dyDescent="0.25">
      <c r="A101" s="57" t="s">
        <v>491</v>
      </c>
      <c r="B101" s="57" t="s">
        <v>492</v>
      </c>
      <c r="C101" s="93" t="s">
        <v>496</v>
      </c>
      <c r="D101" s="98">
        <v>700</v>
      </c>
      <c r="E101" s="97" t="s">
        <v>494</v>
      </c>
      <c r="F101" s="93" t="s">
        <v>497</v>
      </c>
      <c r="G101" s="95" t="s">
        <v>224</v>
      </c>
      <c r="H101" s="96"/>
      <c r="I101" s="96"/>
      <c r="J101" s="96"/>
      <c r="K101" s="96"/>
    </row>
    <row r="102" spans="1:11" s="52" customFormat="1" ht="26.25" thickBot="1" x14ac:dyDescent="0.25">
      <c r="A102" s="57" t="s">
        <v>491</v>
      </c>
      <c r="B102" s="57" t="s">
        <v>492</v>
      </c>
      <c r="C102" s="93" t="s">
        <v>498</v>
      </c>
      <c r="D102" s="98">
        <v>520</v>
      </c>
      <c r="E102" s="97" t="s">
        <v>494</v>
      </c>
      <c r="F102" s="93" t="s">
        <v>495</v>
      </c>
      <c r="G102" s="95" t="s">
        <v>224</v>
      </c>
      <c r="H102" s="96"/>
      <c r="I102" s="96"/>
      <c r="J102" s="96"/>
      <c r="K102" s="96"/>
    </row>
    <row r="103" spans="1:11" s="52" customFormat="1" ht="26.25" thickBot="1" x14ac:dyDescent="0.25">
      <c r="A103" s="57" t="s">
        <v>491</v>
      </c>
      <c r="B103" s="57" t="s">
        <v>492</v>
      </c>
      <c r="C103" s="93" t="s">
        <v>499</v>
      </c>
      <c r="D103" s="98">
        <v>550</v>
      </c>
      <c r="E103" s="97" t="s">
        <v>494</v>
      </c>
      <c r="F103" s="93" t="s">
        <v>500</v>
      </c>
      <c r="G103" s="95" t="s">
        <v>224</v>
      </c>
      <c r="H103" s="96"/>
      <c r="I103" s="96"/>
      <c r="J103" s="96"/>
      <c r="K103" s="96"/>
    </row>
    <row r="104" spans="1:11" s="52" customFormat="1" ht="26.25" thickBot="1" x14ac:dyDescent="0.25">
      <c r="A104" s="57" t="s">
        <v>501</v>
      </c>
      <c r="B104" s="57" t="s">
        <v>502</v>
      </c>
      <c r="C104" s="93" t="s">
        <v>503</v>
      </c>
      <c r="D104" s="98">
        <v>5000</v>
      </c>
      <c r="E104" s="97" t="s">
        <v>504</v>
      </c>
      <c r="F104" s="93" t="s">
        <v>505</v>
      </c>
      <c r="G104" s="95" t="s">
        <v>224</v>
      </c>
      <c r="H104" s="96"/>
      <c r="I104" s="96"/>
      <c r="J104" s="96"/>
      <c r="K104" s="96"/>
    </row>
    <row r="105" spans="1:11" s="52" customFormat="1" ht="26.25" thickBot="1" x14ac:dyDescent="0.25">
      <c r="A105" s="57" t="s">
        <v>506</v>
      </c>
      <c r="B105" s="57" t="s">
        <v>507</v>
      </c>
      <c r="C105" s="169" t="s">
        <v>508</v>
      </c>
      <c r="D105" s="170">
        <v>450</v>
      </c>
      <c r="E105" s="97" t="s">
        <v>494</v>
      </c>
      <c r="F105" s="169" t="s">
        <v>509</v>
      </c>
      <c r="G105" s="171"/>
      <c r="H105" s="172"/>
      <c r="I105" s="172"/>
      <c r="J105" s="173"/>
      <c r="K105" s="173"/>
    </row>
    <row r="106" spans="1:11" s="52" customFormat="1" ht="26.25" thickBot="1" x14ac:dyDescent="0.25">
      <c r="A106" s="57" t="s">
        <v>491</v>
      </c>
      <c r="B106" s="57" t="s">
        <v>510</v>
      </c>
      <c r="C106" s="169" t="s">
        <v>511</v>
      </c>
      <c r="D106" s="170">
        <v>8000</v>
      </c>
      <c r="E106" s="97" t="s">
        <v>494</v>
      </c>
      <c r="F106" s="169" t="s">
        <v>512</v>
      </c>
      <c r="G106" s="171"/>
      <c r="H106" s="172"/>
      <c r="I106" s="172"/>
      <c r="J106" s="173"/>
      <c r="K106" s="173"/>
    </row>
    <row r="107" spans="1:11" s="52" customFormat="1" ht="26.25" thickBot="1" x14ac:dyDescent="0.25">
      <c r="A107" s="57" t="s">
        <v>491</v>
      </c>
      <c r="B107" s="57" t="s">
        <v>510</v>
      </c>
      <c r="C107" s="169" t="s">
        <v>513</v>
      </c>
      <c r="D107" s="170">
        <v>7500</v>
      </c>
      <c r="E107" s="97" t="s">
        <v>494</v>
      </c>
      <c r="F107" s="169" t="s">
        <v>512</v>
      </c>
      <c r="G107" s="171"/>
      <c r="H107" s="172"/>
      <c r="I107" s="172"/>
      <c r="J107" s="173"/>
      <c r="K107" s="173"/>
    </row>
    <row r="108" spans="1:11" s="52" customFormat="1" ht="26.25" thickBot="1" x14ac:dyDescent="0.25">
      <c r="A108" s="57" t="s">
        <v>491</v>
      </c>
      <c r="B108" s="57" t="s">
        <v>510</v>
      </c>
      <c r="C108" s="169" t="s">
        <v>514</v>
      </c>
      <c r="D108" s="170">
        <v>7500</v>
      </c>
      <c r="E108" s="97" t="s">
        <v>494</v>
      </c>
      <c r="F108" s="169" t="s">
        <v>512</v>
      </c>
      <c r="G108" s="171"/>
      <c r="H108" s="172"/>
      <c r="I108" s="172"/>
      <c r="J108" s="173"/>
      <c r="K108" s="173"/>
    </row>
    <row r="109" spans="1:11" s="52" customFormat="1" ht="26.25" thickBot="1" x14ac:dyDescent="0.25">
      <c r="A109" s="57" t="s">
        <v>491</v>
      </c>
      <c r="B109" s="57" t="s">
        <v>510</v>
      </c>
      <c r="C109" s="174" t="s">
        <v>515</v>
      </c>
      <c r="D109" s="170">
        <v>5500</v>
      </c>
      <c r="E109" s="97" t="s">
        <v>494</v>
      </c>
      <c r="F109" s="169" t="s">
        <v>512</v>
      </c>
      <c r="G109" s="171"/>
      <c r="H109" s="172"/>
      <c r="I109" s="172"/>
      <c r="J109" s="173"/>
      <c r="K109" s="173"/>
    </row>
    <row r="110" spans="1:11" s="52" customFormat="1" ht="26.25" thickBot="1" x14ac:dyDescent="0.25">
      <c r="A110" s="57" t="s">
        <v>491</v>
      </c>
      <c r="B110" s="57" t="s">
        <v>510</v>
      </c>
      <c r="C110" s="174" t="s">
        <v>516</v>
      </c>
      <c r="D110" s="170">
        <v>2150</v>
      </c>
      <c r="E110" s="97" t="s">
        <v>494</v>
      </c>
      <c r="F110" s="169" t="s">
        <v>512</v>
      </c>
      <c r="G110" s="171"/>
      <c r="H110" s="172"/>
      <c r="I110" s="172"/>
      <c r="J110" s="173"/>
      <c r="K110" s="173"/>
    </row>
    <row r="111" spans="1:11" s="52" customFormat="1" ht="26.25" thickBot="1" x14ac:dyDescent="0.25">
      <c r="A111" s="57" t="s">
        <v>491</v>
      </c>
      <c r="B111" s="57" t="s">
        <v>510</v>
      </c>
      <c r="C111" s="174" t="s">
        <v>517</v>
      </c>
      <c r="D111" s="170">
        <v>1550</v>
      </c>
      <c r="E111" s="97" t="s">
        <v>494</v>
      </c>
      <c r="F111" s="169" t="s">
        <v>512</v>
      </c>
      <c r="G111" s="171"/>
      <c r="H111" s="172"/>
      <c r="I111" s="172"/>
      <c r="J111" s="173"/>
      <c r="K111" s="173"/>
    </row>
    <row r="112" spans="1:11" s="52" customFormat="1" ht="39" thickBot="1" x14ac:dyDescent="0.25">
      <c r="A112" s="175" t="s">
        <v>518</v>
      </c>
      <c r="B112" s="176" t="s">
        <v>519</v>
      </c>
      <c r="C112" s="174" t="s">
        <v>520</v>
      </c>
      <c r="D112" s="170">
        <v>12500</v>
      </c>
      <c r="E112" s="177" t="s">
        <v>521</v>
      </c>
      <c r="F112" s="169" t="s">
        <v>522</v>
      </c>
      <c r="G112" s="171"/>
      <c r="H112" s="172"/>
      <c r="I112" s="172"/>
      <c r="J112" s="173"/>
      <c r="K112" s="173"/>
    </row>
    <row r="113" spans="1:11" s="52" customFormat="1" ht="39" thickBot="1" x14ac:dyDescent="0.25">
      <c r="A113" s="176" t="s">
        <v>518</v>
      </c>
      <c r="B113" s="176" t="s">
        <v>519</v>
      </c>
      <c r="C113" s="174" t="s">
        <v>523</v>
      </c>
      <c r="D113" s="170">
        <v>140000</v>
      </c>
      <c r="E113" s="177" t="s">
        <v>521</v>
      </c>
      <c r="F113" s="169" t="s">
        <v>509</v>
      </c>
      <c r="G113" s="171"/>
      <c r="H113" s="172"/>
      <c r="I113" s="172"/>
      <c r="J113" s="173"/>
      <c r="K113" s="173"/>
    </row>
    <row r="114" spans="1:11" s="52" customFormat="1" ht="13.5" thickBot="1" x14ac:dyDescent="0.25">
      <c r="A114" s="176"/>
      <c r="B114" s="174"/>
      <c r="C114" s="174"/>
      <c r="D114" s="170"/>
      <c r="E114" s="177"/>
      <c r="F114" s="169"/>
      <c r="G114" s="171"/>
      <c r="H114" s="172"/>
      <c r="I114" s="172"/>
      <c r="J114" s="173"/>
      <c r="K114" s="173"/>
    </row>
    <row r="115" spans="1:11" s="52" customFormat="1" ht="13.5" thickBot="1" x14ac:dyDescent="0.25">
      <c r="A115" s="176"/>
      <c r="B115" s="174"/>
      <c r="C115" s="174"/>
      <c r="D115" s="170"/>
      <c r="E115" s="177"/>
      <c r="F115" s="169"/>
      <c r="G115" s="171"/>
      <c r="H115" s="172"/>
      <c r="I115" s="172"/>
      <c r="J115" s="173"/>
      <c r="K115" s="173"/>
    </row>
    <row r="116" spans="1:11" s="52" customFormat="1" ht="13.5" thickBot="1" x14ac:dyDescent="0.25">
      <c r="A116" s="176"/>
      <c r="B116" s="174"/>
      <c r="C116" s="169"/>
      <c r="D116" s="170"/>
      <c r="E116" s="177"/>
      <c r="F116" s="169"/>
      <c r="G116" s="171"/>
      <c r="H116" s="172"/>
      <c r="I116" s="172"/>
      <c r="J116" s="173"/>
      <c r="K116" s="173"/>
    </row>
    <row r="117" spans="1:11" s="52" customFormat="1" ht="13.5" thickBot="1" x14ac:dyDescent="0.25">
      <c r="A117" s="90" t="s">
        <v>392</v>
      </c>
      <c r="B117" s="91"/>
      <c r="C117" s="91"/>
      <c r="D117" s="91"/>
      <c r="E117" s="91"/>
      <c r="F117" s="91"/>
      <c r="G117" s="91"/>
      <c r="H117" s="91"/>
      <c r="I117" s="91"/>
      <c r="J117" s="92"/>
      <c r="K117" s="92"/>
    </row>
    <row r="118" spans="1:11" s="52" customFormat="1" ht="17.25" customHeight="1" thickBot="1" x14ac:dyDescent="0.25">
      <c r="A118" s="57" t="s">
        <v>448</v>
      </c>
      <c r="B118" s="93" t="s">
        <v>449</v>
      </c>
      <c r="C118" s="93" t="s">
        <v>136</v>
      </c>
      <c r="D118" s="98">
        <v>120</v>
      </c>
      <c r="E118" s="97" t="s">
        <v>451</v>
      </c>
      <c r="F118" s="93" t="s">
        <v>524</v>
      </c>
      <c r="G118" s="95"/>
      <c r="H118" s="99"/>
      <c r="I118" s="100"/>
      <c r="J118" s="99"/>
      <c r="K118" s="100" t="s">
        <v>78</v>
      </c>
    </row>
    <row r="119" spans="1:11" s="52" customFormat="1" ht="17.25" customHeight="1" thickBot="1" x14ac:dyDescent="0.25">
      <c r="A119" s="57"/>
      <c r="B119" s="93"/>
      <c r="C119" s="93"/>
      <c r="D119" s="98"/>
      <c r="E119" s="97"/>
      <c r="F119" s="93"/>
      <c r="G119" s="95"/>
      <c r="H119" s="99"/>
      <c r="I119" s="100"/>
      <c r="J119" s="99"/>
      <c r="K119" s="100" t="s">
        <v>78</v>
      </c>
    </row>
    <row r="120" spans="1:11" s="52" customFormat="1" ht="17.25" customHeight="1" thickBot="1" x14ac:dyDescent="0.25">
      <c r="A120" s="57"/>
      <c r="B120" s="93"/>
      <c r="C120" s="93"/>
      <c r="D120" s="98"/>
      <c r="E120" s="97"/>
      <c r="F120" s="93"/>
      <c r="G120" s="95"/>
      <c r="H120" s="99"/>
      <c r="I120" s="100"/>
      <c r="J120" s="99"/>
      <c r="K120" s="100" t="s">
        <v>78</v>
      </c>
    </row>
    <row r="121" spans="1:11" s="52" customFormat="1" ht="17.25" customHeight="1" thickBot="1" x14ac:dyDescent="0.25">
      <c r="A121" s="57"/>
      <c r="B121" s="93"/>
      <c r="C121" s="93"/>
      <c r="D121" s="98"/>
      <c r="E121" s="97"/>
      <c r="F121" s="93"/>
      <c r="G121" s="95"/>
      <c r="H121" s="99"/>
      <c r="I121" s="100"/>
      <c r="J121" s="99"/>
      <c r="K121" s="100" t="s">
        <v>78</v>
      </c>
    </row>
    <row r="122" spans="1:11" s="52" customFormat="1" ht="17.25" customHeight="1" thickBot="1" x14ac:dyDescent="0.25">
      <c r="A122" s="57"/>
      <c r="B122" s="93"/>
      <c r="C122" s="93"/>
      <c r="D122" s="98"/>
      <c r="E122" s="97"/>
      <c r="F122" s="93"/>
      <c r="G122" s="95"/>
      <c r="H122" s="99"/>
      <c r="I122" s="100"/>
      <c r="J122" s="99"/>
      <c r="K122" s="100" t="s">
        <v>78</v>
      </c>
    </row>
    <row r="123" spans="1:11" s="52" customFormat="1" ht="17.25" customHeight="1" thickBot="1" x14ac:dyDescent="0.25">
      <c r="A123" s="57"/>
      <c r="B123" s="93"/>
      <c r="C123" s="93"/>
      <c r="D123" s="98"/>
      <c r="E123" s="97"/>
      <c r="F123" s="93"/>
      <c r="G123" s="95"/>
      <c r="H123" s="99"/>
      <c r="I123" s="100"/>
      <c r="J123" s="99"/>
      <c r="K123" s="100" t="s">
        <v>78</v>
      </c>
    </row>
  </sheetData>
  <dataValidations count="2">
    <dataValidation type="list" allowBlank="1" showInputMessage="1" showErrorMessage="1" sqref="K118:K123" xr:uid="{00000000-0002-0000-0200-000000000000}">
      <formula1>"Primary Data,Third Party Data,Secondary Data - Calculated based on actual data,Secondary Data - Based on assumptions,Secondary Data - Extrapolation,Other evidence"</formula1>
    </dataValidation>
    <dataValidation type="list" allowBlank="1" showInputMessage="1" showErrorMessage="1" sqref="I118:I123" xr:uid="{00000000-0002-0000-0200-000001000000}">
      <formula1>"Taken from data management platform,Internal control spreadsheet,Direct measurement,Estimated,Adoption of assumptions (please describe),Extrapolation (please describe),Sample (please describe),Other"</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3"/>
  <sheetViews>
    <sheetView zoomScaleNormal="100" workbookViewId="0"/>
  </sheetViews>
  <sheetFormatPr defaultColWidth="9.28515625" defaultRowHeight="15" x14ac:dyDescent="0.25"/>
  <cols>
    <col min="1" max="4" width="26.5703125" style="101" customWidth="1"/>
    <col min="5" max="5" width="49.28515625" style="101" customWidth="1"/>
    <col min="6" max="8" width="26.5703125" style="101" customWidth="1"/>
    <col min="9" max="16384" width="9.28515625" style="101"/>
  </cols>
  <sheetData>
    <row r="1" spans="1:8" x14ac:dyDescent="0.25">
      <c r="A1" s="122" t="s">
        <v>525</v>
      </c>
      <c r="B1" s="122"/>
      <c r="C1" s="122"/>
      <c r="D1" s="122"/>
      <c r="E1" s="122"/>
      <c r="F1" s="122"/>
      <c r="G1" s="122"/>
      <c r="H1" s="122"/>
    </row>
    <row r="2" spans="1:8" ht="31.5" customHeight="1" x14ac:dyDescent="0.25">
      <c r="A2" s="245" t="s">
        <v>526</v>
      </c>
      <c r="B2" s="245"/>
      <c r="C2" s="245"/>
      <c r="D2" s="245"/>
      <c r="E2" s="245"/>
      <c r="F2" s="245"/>
      <c r="G2" s="245"/>
      <c r="H2" s="245"/>
    </row>
    <row r="3" spans="1:8" ht="90.4" customHeight="1" x14ac:dyDescent="0.25">
      <c r="A3" s="246" t="s">
        <v>527</v>
      </c>
      <c r="B3" s="247"/>
      <c r="C3" s="247"/>
      <c r="D3" s="247"/>
      <c r="E3" s="247"/>
      <c r="F3" s="247"/>
      <c r="G3" s="247"/>
      <c r="H3" s="248"/>
    </row>
    <row r="4" spans="1:8" ht="76.150000000000006" customHeight="1" x14ac:dyDescent="0.25">
      <c r="A4" s="249" t="s">
        <v>528</v>
      </c>
      <c r="B4" s="250"/>
      <c r="C4" s="250"/>
      <c r="D4" s="250"/>
      <c r="E4" s="250"/>
      <c r="F4" s="250"/>
      <c r="G4" s="250"/>
      <c r="H4" s="251"/>
    </row>
    <row r="5" spans="1:8" x14ac:dyDescent="0.25">
      <c r="A5" s="123"/>
      <c r="B5" s="124"/>
      <c r="C5" s="124"/>
      <c r="D5" s="124"/>
      <c r="E5" s="124"/>
      <c r="F5" s="124"/>
      <c r="G5" s="124"/>
      <c r="H5" s="124"/>
    </row>
    <row r="6" spans="1:8" x14ac:dyDescent="0.25">
      <c r="A6" s="125" t="s">
        <v>529</v>
      </c>
      <c r="B6" s="125"/>
      <c r="C6" s="125"/>
      <c r="D6" s="125"/>
      <c r="E6" s="125"/>
      <c r="F6" s="125"/>
      <c r="G6" s="125"/>
      <c r="H6" s="125"/>
    </row>
    <row r="7" spans="1:8" ht="15.75" thickBot="1" x14ac:dyDescent="0.3"/>
    <row r="8" spans="1:8" ht="26.25" thickBot="1" x14ac:dyDescent="0.3">
      <c r="A8" s="53" t="s">
        <v>530</v>
      </c>
      <c r="B8" s="54" t="s">
        <v>214</v>
      </c>
      <c r="C8" s="54" t="s">
        <v>24</v>
      </c>
      <c r="D8" s="54" t="s">
        <v>212</v>
      </c>
      <c r="E8" s="54" t="s">
        <v>531</v>
      </c>
      <c r="F8" s="54" t="s">
        <v>532</v>
      </c>
      <c r="G8" s="89" t="s">
        <v>57</v>
      </c>
      <c r="H8" s="89" t="s">
        <v>217</v>
      </c>
    </row>
    <row r="9" spans="1:8" s="126" customFormat="1" ht="39" thickBot="1" x14ac:dyDescent="0.3">
      <c r="A9" s="57" t="s">
        <v>533</v>
      </c>
      <c r="B9" s="94">
        <v>9</v>
      </c>
      <c r="C9" s="97" t="s">
        <v>534</v>
      </c>
      <c r="D9" s="57" t="s">
        <v>535</v>
      </c>
      <c r="E9" s="57" t="s">
        <v>536</v>
      </c>
      <c r="F9" s="57"/>
      <c r="G9" s="99"/>
      <c r="H9" s="99"/>
    </row>
    <row r="10" spans="1:8" s="126" customFormat="1" ht="64.5" thickBot="1" x14ac:dyDescent="0.3">
      <c r="A10" s="57" t="s">
        <v>537</v>
      </c>
      <c r="B10" s="180">
        <v>0.89300000000000002</v>
      </c>
      <c r="C10" s="97" t="s">
        <v>538</v>
      </c>
      <c r="D10" s="57" t="s">
        <v>539</v>
      </c>
      <c r="E10" s="57" t="s">
        <v>540</v>
      </c>
      <c r="F10" s="57"/>
      <c r="G10" s="99"/>
      <c r="H10" s="99"/>
    </row>
    <row r="11" spans="1:8" s="126" customFormat="1" ht="64.5" thickBot="1" x14ac:dyDescent="0.3">
      <c r="A11" s="57" t="s">
        <v>541</v>
      </c>
      <c r="B11" s="181">
        <v>21.8</v>
      </c>
      <c r="C11" s="97" t="s">
        <v>542</v>
      </c>
      <c r="D11" s="57" t="s">
        <v>543</v>
      </c>
      <c r="E11" s="57" t="s">
        <v>544</v>
      </c>
      <c r="F11" s="57"/>
      <c r="G11" s="99"/>
      <c r="H11" s="99"/>
    </row>
    <row r="12" spans="1:8" s="126" customFormat="1" ht="15.75" thickBot="1" x14ac:dyDescent="0.3">
      <c r="A12" s="57"/>
      <c r="B12" s="127"/>
      <c r="C12" s="97"/>
      <c r="D12" s="57"/>
      <c r="E12" s="57"/>
      <c r="F12" s="57"/>
      <c r="G12" s="99"/>
      <c r="H12" s="99"/>
    </row>
    <row r="13" spans="1:8" s="126" customFormat="1" ht="15.75" thickBot="1" x14ac:dyDescent="0.3">
      <c r="A13" s="57"/>
      <c r="B13" s="94"/>
      <c r="C13" s="97"/>
      <c r="D13" s="57"/>
      <c r="E13" s="57"/>
      <c r="F13" s="57"/>
      <c r="G13" s="99"/>
      <c r="H13" s="99"/>
    </row>
    <row r="14" spans="1:8" s="126" customFormat="1" ht="15.75" thickBot="1" x14ac:dyDescent="0.3">
      <c r="A14" s="57"/>
      <c r="B14" s="94"/>
      <c r="C14" s="97"/>
      <c r="D14" s="57"/>
      <c r="E14" s="57"/>
      <c r="F14" s="57"/>
      <c r="G14" s="99"/>
      <c r="H14" s="99"/>
    </row>
    <row r="15" spans="1:8" s="126" customFormat="1" ht="24.75" x14ac:dyDescent="0.25">
      <c r="A15" s="128" t="s">
        <v>545</v>
      </c>
    </row>
    <row r="16" spans="1:8" s="126" customFormat="1" x14ac:dyDescent="0.25"/>
    <row r="17" spans="1:6" s="126" customFormat="1" x14ac:dyDescent="0.25">
      <c r="A17" s="129" t="s">
        <v>546</v>
      </c>
      <c r="B17" s="129"/>
      <c r="C17" s="129"/>
      <c r="D17" s="129"/>
      <c r="E17" s="129"/>
      <c r="F17" s="129"/>
    </row>
    <row r="18" spans="1:6" s="126" customFormat="1" ht="15.75" thickBot="1" x14ac:dyDescent="0.3"/>
    <row r="19" spans="1:6" s="126" customFormat="1" ht="26.25" thickBot="1" x14ac:dyDescent="0.3">
      <c r="A19" s="53" t="s">
        <v>530</v>
      </c>
      <c r="B19" s="54" t="s">
        <v>212</v>
      </c>
      <c r="C19" s="54" t="s">
        <v>531</v>
      </c>
      <c r="D19" s="54" t="s">
        <v>532</v>
      </c>
      <c r="E19" s="89" t="s">
        <v>57</v>
      </c>
      <c r="F19" s="89" t="s">
        <v>217</v>
      </c>
    </row>
    <row r="20" spans="1:6" s="126" customFormat="1" ht="15.75" thickBot="1" x14ac:dyDescent="0.3">
      <c r="A20" s="57"/>
      <c r="B20" s="57"/>
      <c r="C20" s="57"/>
      <c r="D20" s="57"/>
      <c r="E20" s="99"/>
      <c r="F20" s="99"/>
    </row>
    <row r="21" spans="1:6" s="126" customFormat="1" ht="15.75" thickBot="1" x14ac:dyDescent="0.3">
      <c r="A21" s="57"/>
      <c r="B21" s="57"/>
      <c r="C21" s="57"/>
      <c r="D21" s="57"/>
      <c r="E21" s="99"/>
      <c r="F21" s="99"/>
    </row>
    <row r="22" spans="1:6" s="126" customFormat="1" ht="15.75" thickBot="1" x14ac:dyDescent="0.3">
      <c r="A22" s="57"/>
      <c r="B22" s="57"/>
      <c r="C22" s="57"/>
      <c r="D22" s="57"/>
      <c r="E22" s="99"/>
      <c r="F22" s="99"/>
    </row>
    <row r="23" spans="1:6" s="126" customFormat="1" ht="15.75" thickBot="1" x14ac:dyDescent="0.3">
      <c r="A23" s="57"/>
      <c r="B23" s="57"/>
      <c r="C23" s="57"/>
      <c r="D23" s="57"/>
      <c r="E23" s="99"/>
      <c r="F23" s="99"/>
    </row>
    <row r="24" spans="1:6" s="126" customFormat="1" ht="15.75" thickBot="1" x14ac:dyDescent="0.3">
      <c r="A24" s="57"/>
      <c r="B24" s="57"/>
      <c r="C24" s="57"/>
      <c r="D24" s="57"/>
      <c r="E24" s="99"/>
      <c r="F24" s="99"/>
    </row>
    <row r="25" spans="1:6" s="126" customFormat="1" ht="15.75" thickBot="1" x14ac:dyDescent="0.3">
      <c r="A25" s="57"/>
      <c r="B25" s="57"/>
      <c r="C25" s="57"/>
      <c r="D25" s="57"/>
      <c r="E25" s="99"/>
      <c r="F25" s="99"/>
    </row>
    <row r="26" spans="1:6" x14ac:dyDescent="0.25">
      <c r="A26" s="130" t="s">
        <v>545</v>
      </c>
    </row>
    <row r="30" spans="1:6" x14ac:dyDescent="0.25">
      <c r="D30" s="131"/>
    </row>
    <row r="31" spans="1:6" x14ac:dyDescent="0.25">
      <c r="D31" s="132"/>
    </row>
    <row r="32" spans="1:6" x14ac:dyDescent="0.25">
      <c r="D32" s="132"/>
    </row>
    <row r="33" spans="4:4" x14ac:dyDescent="0.25">
      <c r="D33" s="132"/>
    </row>
  </sheetData>
  <mergeCells count="3">
    <mergeCell ref="A2:H2"/>
    <mergeCell ref="A3:H3"/>
    <mergeCell ref="A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
  <sheetViews>
    <sheetView zoomScaleNormal="100" workbookViewId="0">
      <selection sqref="A1:C1"/>
    </sheetView>
  </sheetViews>
  <sheetFormatPr defaultColWidth="9.28515625" defaultRowHeight="12.75" x14ac:dyDescent="0.2"/>
  <cols>
    <col min="1" max="1" width="13.7109375" style="121" customWidth="1"/>
    <col min="2" max="2" width="30.28515625" style="121" customWidth="1"/>
    <col min="3" max="3" width="55.140625" style="121" customWidth="1"/>
    <col min="4" max="16384" width="9.28515625" style="121"/>
  </cols>
  <sheetData>
    <row r="1" spans="1:3" x14ac:dyDescent="0.2">
      <c r="A1" s="252" t="s">
        <v>547</v>
      </c>
      <c r="B1" s="252"/>
      <c r="C1" s="252"/>
    </row>
    <row r="2" spans="1:3" x14ac:dyDescent="0.2">
      <c r="A2" s="196" t="s">
        <v>548</v>
      </c>
      <c r="B2" s="196" t="s">
        <v>549</v>
      </c>
      <c r="C2" s="196" t="s">
        <v>550</v>
      </c>
    </row>
    <row r="3" spans="1:3" x14ac:dyDescent="0.2">
      <c r="A3" s="197" t="s">
        <v>551</v>
      </c>
      <c r="B3" s="197" t="s">
        <v>552</v>
      </c>
      <c r="C3" s="198" t="s">
        <v>553</v>
      </c>
    </row>
    <row r="4" spans="1:3" s="183" customFormat="1" ht="25.5" x14ac:dyDescent="0.25">
      <c r="A4" s="182" t="s">
        <v>554</v>
      </c>
      <c r="B4" s="182" t="s">
        <v>555</v>
      </c>
      <c r="C4" s="195" t="s">
        <v>556</v>
      </c>
    </row>
    <row r="5" spans="1:3" x14ac:dyDescent="0.2">
      <c r="A5" s="182" t="s">
        <v>557</v>
      </c>
      <c r="B5" s="182" t="s">
        <v>558</v>
      </c>
      <c r="C5" s="195" t="s">
        <v>559</v>
      </c>
    </row>
    <row r="6" spans="1:3" ht="63.75" x14ac:dyDescent="0.2">
      <c r="A6" s="197" t="s">
        <v>578</v>
      </c>
      <c r="B6" s="197" t="s">
        <v>580</v>
      </c>
      <c r="C6" s="195" t="s">
        <v>579</v>
      </c>
    </row>
  </sheetData>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3693DC8ADCF44D806C190B5B169FD5" ma:contentTypeVersion="10" ma:contentTypeDescription="Create a new document." ma:contentTypeScope="" ma:versionID="5c7659d3ac349d7c4366fce76cc0d1ed">
  <xsd:schema xmlns:xsd="http://www.w3.org/2001/XMLSchema" xmlns:xs="http://www.w3.org/2001/XMLSchema" xmlns:p="http://schemas.microsoft.com/office/2006/metadata/properties" xmlns:ns2="65e7e06b-2967-45a3-8296-3e0b01d7a66a" xmlns:ns3="19e20e0e-cf6a-4864-bbaf-9990ea00ffa1" targetNamespace="http://schemas.microsoft.com/office/2006/metadata/properties" ma:root="true" ma:fieldsID="58b2a076e47f335b209a3b77cb0aaf6e" ns2:_="" ns3:_="">
    <xsd:import namespace="65e7e06b-2967-45a3-8296-3e0b01d7a66a"/>
    <xsd:import namespace="19e20e0e-cf6a-4864-bbaf-9990ea00ffa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e7e06b-2967-45a3-8296-3e0b01d7a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e20e0e-cf6a-4864-bbaf-9990ea00ffa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BAE2BB-AEED-4794-B534-17BBCA682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e7e06b-2967-45a3-8296-3e0b01d7a66a"/>
    <ds:schemaRef ds:uri="19e20e0e-cf6a-4864-bbaf-9990ea00ff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AA797C-A59D-4813-A99C-4D8D268D1E73}">
  <ds:schemaRefs>
    <ds:schemaRef ds:uri="http://schemas.microsoft.com/sharepoint/v3/contenttype/forms"/>
  </ds:schemaRefs>
</ds:datastoreItem>
</file>

<file path=customXml/itemProps3.xml><?xml version="1.0" encoding="utf-8"?>
<ds:datastoreItem xmlns:ds="http://schemas.openxmlformats.org/officeDocument/2006/customXml" ds:itemID="{94D4AC7B-35ED-4297-9657-4840A33DBEC4}">
  <ds:schemaRefs>
    <ds:schemaRef ds:uri="http://schemas.microsoft.com/office/2006/documentManagement/types"/>
    <ds:schemaRef ds:uri="http://schemas.microsoft.com/office/2006/metadata/properties"/>
    <ds:schemaRef ds:uri="19e20e0e-cf6a-4864-bbaf-9990ea00ffa1"/>
    <ds:schemaRef ds:uri="http://www.w3.org/XML/1998/namespace"/>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65e7e06b-2967-45a3-8296-3e0b01d7a66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Green Hydrogen EII Example</vt:lpstr>
      <vt:lpstr>Process diagram</vt:lpstr>
      <vt:lpstr>Ref Conversion Factors</vt:lpstr>
      <vt:lpstr>Proj Conversion Factors</vt:lpstr>
      <vt:lpstr>Assumptions</vt:lpstr>
      <vt:lpstr>History of changes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2020-12-18T13:57:28Z</dcterms:created>
  <dcterms:modified xsi:type="dcterms:W3CDTF">2024-02-20T16:37:24Z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0x010100B43693DC8ADCF44D806C190B5B169FD5</vt:lpwstr>
  </property>
  <property fmtid="{D5CDD505-2E9C-101B-9397-08002B2CF9AE}" pid="3" name="MSIP_Label_6bd9ddd1-4d20-43f6-abfa-fc3c07406f94_Enabled">
    <vt:lpwstr>true</vt:lpwstr>
  </property>
  <property fmtid="{D5CDD505-2E9C-101B-9397-08002B2CF9AE}" pid="4" name="MSIP_Label_6bd9ddd1-4d20-43f6-abfa-fc3c07406f94_SetDate">
    <vt:lpwstr>2023-11-15T15:47:01Z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9c16a72a-7599-4e58-8737-4a4954a04cb1</vt:lpwstr>
  </property>
  <property fmtid="{D5CDD505-2E9C-101B-9397-08002B2CF9AE}" pid="9" name="MSIP_Label_6bd9ddd1-4d20-43f6-abfa-fc3c07406f94_ContentBits">
    <vt:lpwstr>0</vt:lpwstr>
  </property>
</Properties>
</file>