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A\A3\6. LIFE 21-27\1. WORKING DOCUMENTS\LIFE Calls\Guidance docs and checklists\Calculation sheet Staff costs\"/>
    </mc:Choice>
  </mc:AlternateContent>
  <xr:revisionPtr revIDLastSave="0" documentId="13_ncr:1_{5B000F17-022F-4DA0-B593-3783EA7D4297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Guidance" sheetId="2" r:id="rId1"/>
    <sheet name="A1 Employees" sheetId="8" r:id="rId2"/>
    <sheet name="A2&amp;3 Natural &amp; Seconded Persons" sheetId="17" r:id="rId3"/>
    <sheet name="drop box" sheetId="19" state="hidden" r:id="rId4"/>
    <sheet name="A4 SME owner (unit costs)" sheetId="10" r:id="rId5"/>
    <sheet name="CCC" sheetId="12" state="hidden" r:id="rId6"/>
    <sheet name="A5 Volunteers (unit costs)" sheetId="14" r:id="rId7"/>
    <sheet name="Volunteers daily rate" sheetId="15" state="hidden" r:id="rId8"/>
    <sheet name="Total" sheetId="5" r:id="rId9"/>
  </sheets>
  <definedNames>
    <definedName name="_xlnm.Print_Area" localSheetId="1">'A1 Employees'!$A$1:$M$24</definedName>
    <definedName name="_xlnm.Print_Area" localSheetId="2">'A2&amp;3 Natural &amp; Seconded Persons'!$A$1:$G$25</definedName>
    <definedName name="_xlnm.Print_Area" localSheetId="4">'A4 SME owner (unit costs)'!$A$1:$G$24</definedName>
    <definedName name="_xlnm.Print_Area" localSheetId="6">'A5 Volunteers (unit costs)'!$A$1:$G$24</definedName>
    <definedName name="_xlnm.Print_Area" localSheetId="8">Total!$A$1:$E$7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7" i="14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7" i="10"/>
  <c r="C8" i="14" l="1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7" i="14"/>
  <c r="B8" i="17"/>
  <c r="B9" i="17"/>
  <c r="B10" i="17"/>
  <c r="B11" i="17"/>
  <c r="F11" i="17" s="1"/>
  <c r="B12" i="17"/>
  <c r="B13" i="17"/>
  <c r="F13" i="17" s="1"/>
  <c r="B14" i="17"/>
  <c r="F14" i="17" s="1"/>
  <c r="B15" i="17"/>
  <c r="F15" i="17" s="1"/>
  <c r="B16" i="17"/>
  <c r="B17" i="17"/>
  <c r="B18" i="17"/>
  <c r="B19" i="17"/>
  <c r="B20" i="17"/>
  <c r="B21" i="17"/>
  <c r="F21" i="17" s="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7" i="10"/>
  <c r="B7" i="17"/>
  <c r="F7" i="17" s="1"/>
  <c r="B12" i="8"/>
  <c r="B13" i="8"/>
  <c r="B14" i="8"/>
  <c r="B15" i="8"/>
  <c r="B16" i="8"/>
  <c r="B17" i="8"/>
  <c r="B18" i="8"/>
  <c r="B19" i="8"/>
  <c r="B20" i="8"/>
  <c r="B21" i="8"/>
  <c r="B11" i="8"/>
  <c r="B10" i="8"/>
  <c r="B9" i="8"/>
  <c r="B8" i="8"/>
  <c r="B7" i="8"/>
  <c r="F9" i="17"/>
  <c r="F12" i="17"/>
  <c r="F17" i="17"/>
  <c r="F18" i="17"/>
  <c r="F19" i="17"/>
  <c r="F20" i="17"/>
  <c r="F8" i="17"/>
  <c r="F10" i="17"/>
  <c r="F16" i="17"/>
  <c r="B3" i="17"/>
  <c r="B2" i="17"/>
  <c r="B1" i="17"/>
  <c r="G7" i="14" l="1"/>
  <c r="G8" i="10"/>
  <c r="B3" i="14"/>
  <c r="B2" i="14"/>
  <c r="B1" i="14"/>
  <c r="G7" i="10"/>
  <c r="B3" i="10"/>
  <c r="B2" i="10"/>
  <c r="B1" i="10"/>
  <c r="F22" i="17" l="1"/>
  <c r="B7" i="5" s="1"/>
  <c r="G9" i="14"/>
  <c r="G10" i="14"/>
  <c r="G14" i="14"/>
  <c r="G18" i="14"/>
  <c r="G11" i="14"/>
  <c r="G8" i="14"/>
  <c r="G20" i="14"/>
  <c r="G12" i="14"/>
  <c r="G16" i="14"/>
  <c r="G13" i="14"/>
  <c r="G17" i="14"/>
  <c r="G21" i="14"/>
  <c r="G15" i="14"/>
  <c r="G19" i="14"/>
  <c r="G15" i="10"/>
  <c r="G16" i="10"/>
  <c r="G19" i="10"/>
  <c r="G20" i="10"/>
  <c r="G11" i="10"/>
  <c r="G12" i="10"/>
  <c r="G9" i="10"/>
  <c r="G17" i="10"/>
  <c r="G10" i="10"/>
  <c r="G18" i="10"/>
  <c r="G13" i="10"/>
  <c r="G21" i="10"/>
  <c r="G14" i="10"/>
  <c r="J9" i="8"/>
  <c r="L9" i="8" s="1"/>
  <c r="J8" i="8"/>
  <c r="J7" i="8" l="1"/>
  <c r="L7" i="8" s="1"/>
  <c r="L8" i="8"/>
  <c r="G22" i="14"/>
  <c r="D7" i="5" s="1"/>
  <c r="G22" i="10"/>
  <c r="C7" i="5" s="1"/>
  <c r="J11" i="8" l="1"/>
  <c r="L11" i="8" s="1"/>
  <c r="J16" i="8" l="1"/>
  <c r="L16" i="8" s="1"/>
  <c r="J20" i="8"/>
  <c r="L20" i="8" s="1"/>
  <c r="J17" i="8"/>
  <c r="L17" i="8" s="1"/>
  <c r="J10" i="8"/>
  <c r="L10" i="8" s="1"/>
  <c r="J18" i="8"/>
  <c r="L18" i="8" s="1"/>
  <c r="J15" i="8"/>
  <c r="L15" i="8" s="1"/>
  <c r="J13" i="8"/>
  <c r="L13" i="8" s="1"/>
  <c r="J12" i="8"/>
  <c r="L12" i="8" s="1"/>
  <c r="J19" i="8"/>
  <c r="L19" i="8" s="1"/>
  <c r="J21" i="8"/>
  <c r="L21" i="8" s="1"/>
  <c r="J14" i="8"/>
  <c r="L14" i="8" s="1"/>
  <c r="L22" i="8" l="1"/>
  <c r="A7" i="5" l="1"/>
  <c r="E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VERMAELEN Anne (CINEA)</author>
  </authors>
  <commentList>
    <comment ref="K6" authorId="0" shapeId="0" xr:uid="{BF1717B0-DDE7-4F03-8F7F-3C954B46D2DC}">
      <text>
        <r>
          <rPr>
            <sz val="9"/>
            <color indexed="81"/>
            <rFont val="Tahoma"/>
            <family val="2"/>
          </rPr>
          <t>It is the sum of the day-equivalents actually worked for the action, rounded to the nearest halfday, and recorded in the monthly declarations or in your time-recording system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VERMAELEN Anne (CINEA)</author>
  </authors>
  <commentList>
    <comment ref="E6" authorId="0" shapeId="0" xr:uid="{BC53BE39-F832-43B0-8929-B803CDD161B8}">
      <text>
        <r>
          <rPr>
            <sz val="9"/>
            <color indexed="81"/>
            <rFont val="Tahoma"/>
            <family val="2"/>
          </rPr>
          <t>It is the sum of the day-equivalents actually worked for the action, rounded to the nearest halfday, and recorded in the monthly declarations or in your time-recording system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SANCHEZ LOPEZ Isabel (CINEA)</author>
    <author>VERMAELEN Anne (CINEA)</author>
    <author>tc={4CD1E1EA-D52A-4FFF-AF0B-B193C0749A72}</author>
  </authors>
  <commentList>
    <comment ref="E6" authorId="0" shapeId="0" xr:uid="{938E8B31-46BD-4324-91EA-5DFD9763B3CA}">
      <text>
        <r>
          <rPr>
            <sz val="9"/>
            <color indexed="81"/>
            <rFont val="Tahoma"/>
            <family val="2"/>
          </rPr>
          <t>The daily rate must be calculated as specified in the contract</t>
        </r>
      </text>
    </comment>
    <comment ref="F6" authorId="1" shapeId="0" xr:uid="{83BC4AEF-53CC-4D2E-997D-4847631B70FD}">
      <text>
        <r>
          <rPr>
            <sz val="9"/>
            <color indexed="81"/>
            <rFont val="Tahoma"/>
            <family val="2"/>
          </rPr>
          <t>It is the sum of the day-equivalents actually worked for the action, rounded to the nearest halfday, and recorded in the monthly declarations or in your time-recording system</t>
        </r>
      </text>
    </comment>
    <comment ref="G8" authorId="2" shapeId="0" xr:uid="{4CD1E1EA-D52A-4FFF-AF0B-B193C0749A7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the amount has been limited to the max of 179 days !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SANCHEZ LOPEZ Isabel (CINEA)</author>
    <author>VERMAELEN Anne (CINEA)</author>
    <author>tc={FA3FA934-6694-4B9B-A80D-B881FCA96F9E}</author>
  </authors>
  <commentList>
    <comment ref="E6" authorId="0" shapeId="0" xr:uid="{4D9DA9E1-B21A-4AB5-9C9D-35AB73517C06}">
      <text>
        <r>
          <rPr>
            <sz val="9"/>
            <color indexed="81"/>
            <rFont val="Tahoma"/>
            <family val="2"/>
          </rPr>
          <t>The daily rate must be calculated as specified in the contract</t>
        </r>
      </text>
    </comment>
    <comment ref="F6" authorId="1" shapeId="0" xr:uid="{82FB8257-5B17-442D-9F80-CF562F5E05C0}">
      <text>
        <r>
          <rPr>
            <sz val="9"/>
            <color indexed="81"/>
            <rFont val="Tahoma"/>
            <family val="2"/>
          </rPr>
          <t>It is the sum of the day-equivalents actually worked for the action, rounded to the nearest halfday, and recorded in the monthly declarations or in your time-recording system</t>
        </r>
      </text>
    </comment>
    <comment ref="G8" authorId="2" shapeId="0" xr:uid="{FA3FA934-6694-4B9B-A80D-B881FCA96F9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the amount to be paid has been limited to a payment for a maximum of 215 days !</t>
      </text>
    </comment>
  </commentList>
</comments>
</file>

<file path=xl/sharedStrings.xml><?xml version="1.0" encoding="utf-8"?>
<sst xmlns="http://schemas.openxmlformats.org/spreadsheetml/2006/main" count="271" uniqueCount="170">
  <si>
    <t>Reference Project :</t>
  </si>
  <si>
    <t>Name Beneficiary :</t>
  </si>
  <si>
    <t>Period covered by the personnel costs :</t>
  </si>
  <si>
    <t>XX/XX/XX to XX/XX/XX</t>
  </si>
  <si>
    <t>XXXX</t>
  </si>
  <si>
    <t>LIFE21 xxxxx</t>
  </si>
  <si>
    <t>…</t>
  </si>
  <si>
    <t>Max. declarable day-equivalents</t>
  </si>
  <si>
    <t>Daily rate</t>
  </si>
  <si>
    <t>Personnel Cost for the reporting period</t>
  </si>
  <si>
    <t>TOTAL</t>
  </si>
  <si>
    <t>Day equivalents worked for the project (see timesheets)</t>
  </si>
  <si>
    <t>Working time factor (1= full time, 0,5=half time, etc…)</t>
  </si>
  <si>
    <t>Nr of months during which the person is employed during the reporting period</t>
  </si>
  <si>
    <t>PROJECT reference :</t>
  </si>
  <si>
    <t>Name of Beneficiary :</t>
  </si>
  <si>
    <t>See Annotated grant agreement for further info on calculations (as of pg 57) : https://ec.europa.eu/info/funding-tenders/opportunities/docs/2021-2027/common/guidance/aga_en.pdf</t>
  </si>
  <si>
    <t>See Annotated grant agreement for further info on calculations (as of pg 47) : https://ec.europa.eu/info/funding-tenders/opportunities/docs/2021-2027/common/guidance/aga_en.pdf</t>
  </si>
  <si>
    <t>Name/Role or internal reference of (A.1) Employees</t>
  </si>
  <si>
    <t xml:space="preserve">Name/Role or internal reference of (A.2) Natural persons with direct contract </t>
  </si>
  <si>
    <t>A1. Employees (or equivalent)</t>
  </si>
  <si>
    <t>See Annotated grant agreement for further info on calculations (as of pg 61) : https://ec.europa.eu/info/funding-tenders/opportunities/docs/2021-2027/common/guidance/aga_en.pdf</t>
  </si>
  <si>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</si>
  <si>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</si>
  <si>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</si>
  <si>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</si>
  <si>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</si>
  <si>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</si>
  <si>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</si>
  <si>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</si>
  <si>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</si>
  <si>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</si>
  <si>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</si>
  <si>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</si>
  <si>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</si>
  <si>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</si>
  <si>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</si>
  <si>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</si>
  <si>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</si>
  <si>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</si>
  <si>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</si>
  <si>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</si>
  <si>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</si>
  <si>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</si>
  <si>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</si>
  <si>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</si>
  <si>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</si>
  <si>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</si>
  <si>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</si>
  <si>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Country</t>
  </si>
  <si>
    <t>Amount per unit (daily rate): (https://ec.europa.eu/info/funding-tenders/opportunities/docs/2021-2027/common/guidance/additional-information-on-unit-costs-and-contributions_en.pdf).</t>
  </si>
  <si>
    <t>See Annotated grant agreement for further info on calculations (as of pg 63) : https://ec.europa.eu/info/funding-tenders/opportunities/docs/2021-2027/common/guidance/aga_en.pdf</t>
  </si>
  <si>
    <t>Daily rate in €</t>
  </si>
  <si>
    <t>Acronym</t>
  </si>
  <si>
    <t>Denmark</t>
  </si>
  <si>
    <t>Ireland</t>
  </si>
  <si>
    <t>Luxembourg</t>
  </si>
  <si>
    <t>Austria</t>
  </si>
  <si>
    <t>Sweden</t>
  </si>
  <si>
    <t>Norway</t>
  </si>
  <si>
    <t>Belgium</t>
  </si>
  <si>
    <t>Germany</t>
  </si>
  <si>
    <t>France</t>
  </si>
  <si>
    <t>Italy</t>
  </si>
  <si>
    <t>Finland</t>
  </si>
  <si>
    <t>United Kingdom</t>
  </si>
  <si>
    <t>Czech Republic</t>
  </si>
  <si>
    <t>Greece</t>
  </si>
  <si>
    <t>Spain</t>
  </si>
  <si>
    <t>Cyprus</t>
  </si>
  <si>
    <t>Malta</t>
  </si>
  <si>
    <t>Portugal</t>
  </si>
  <si>
    <t>Slovenia</t>
  </si>
  <si>
    <t>Bulgaria</t>
  </si>
  <si>
    <t>Estonia</t>
  </si>
  <si>
    <t>Croatia</t>
  </si>
  <si>
    <t>Latvia</t>
  </si>
  <si>
    <t>Lithuania</t>
  </si>
  <si>
    <t>Hungary</t>
  </si>
  <si>
    <t>Poland</t>
  </si>
  <si>
    <t>Romania</t>
  </si>
  <si>
    <t>The Netherlands</t>
  </si>
  <si>
    <t>GB</t>
  </si>
  <si>
    <t>Slovakia</t>
  </si>
  <si>
    <t>NO</t>
  </si>
  <si>
    <t>Actual personnel costs during the months within the reporting period (from the payroll)</t>
  </si>
  <si>
    <r>
      <t xml:space="preserve">Nr of months during which the person is </t>
    </r>
    <r>
      <rPr>
        <b/>
        <u/>
        <sz val="10"/>
        <color theme="1"/>
        <rFont val="Calibri"/>
        <family val="2"/>
        <scheme val="minor"/>
      </rPr>
      <t>employed</t>
    </r>
    <r>
      <rPr>
        <b/>
        <sz val="10"/>
        <color theme="1"/>
        <rFont val="Calibri"/>
        <family val="2"/>
        <scheme val="minor"/>
      </rPr>
      <t xml:space="preserve"> during the reporting period </t>
    </r>
    <r>
      <rPr>
        <b/>
        <sz val="10"/>
        <color rgb="FFFF0000"/>
        <rFont val="Calibri"/>
        <family val="2"/>
        <scheme val="minor"/>
      </rPr>
      <t>(usual working time factor )</t>
    </r>
  </si>
  <si>
    <r>
      <t xml:space="preserve">Nr of months during which the person is </t>
    </r>
    <r>
      <rPr>
        <b/>
        <u/>
        <sz val="10"/>
        <color theme="1"/>
        <rFont val="Calibri"/>
        <family val="2"/>
        <scheme val="minor"/>
      </rPr>
      <t>employed</t>
    </r>
    <r>
      <rPr>
        <b/>
        <sz val="10"/>
        <color theme="1"/>
        <rFont val="Calibri"/>
        <family val="2"/>
        <scheme val="minor"/>
      </rPr>
      <t xml:space="preserve"> during the reporting period</t>
    </r>
    <r>
      <rPr>
        <b/>
        <sz val="10"/>
        <color rgb="FFFF0000"/>
        <rFont val="Calibri"/>
        <family val="2"/>
        <scheme val="minor"/>
      </rPr>
      <t xml:space="preserve"> (with 2nd working time factor, if any )</t>
    </r>
  </si>
  <si>
    <r>
      <t xml:space="preserve">Nr of months during which the person is </t>
    </r>
    <r>
      <rPr>
        <b/>
        <u/>
        <sz val="10"/>
        <color theme="1"/>
        <rFont val="Calibri"/>
        <family val="2"/>
        <scheme val="minor"/>
      </rPr>
      <t>employed</t>
    </r>
    <r>
      <rPr>
        <b/>
        <sz val="10"/>
        <color theme="1"/>
        <rFont val="Calibri"/>
        <family val="2"/>
        <scheme val="minor"/>
      </rPr>
      <t xml:space="preserve"> during the reporting period </t>
    </r>
    <r>
      <rPr>
        <b/>
        <sz val="10"/>
        <color rgb="FFFF0000"/>
        <rFont val="Calibri"/>
        <family val="2"/>
        <scheme val="minor"/>
      </rPr>
      <t>(with 3rd working time factor, if any )</t>
    </r>
  </si>
  <si>
    <r>
      <t xml:space="preserve">Nr of months during which the person is </t>
    </r>
    <r>
      <rPr>
        <b/>
        <u/>
        <sz val="10"/>
        <color theme="1"/>
        <rFont val="Calibri"/>
        <family val="2"/>
        <scheme val="minor"/>
      </rPr>
      <t>contracted</t>
    </r>
    <r>
      <rPr>
        <b/>
        <sz val="10"/>
        <color theme="1"/>
        <rFont val="Calibri"/>
        <family val="2"/>
        <scheme val="minor"/>
      </rPr>
      <t xml:space="preserve"> during the reporting period</t>
    </r>
  </si>
  <si>
    <t>Hour</t>
  </si>
  <si>
    <t>Day</t>
  </si>
  <si>
    <t>Month</t>
  </si>
  <si>
    <t>2. volunteer 2</t>
  </si>
  <si>
    <t>1. volunteer 1</t>
  </si>
  <si>
    <t>3. volunteer 3</t>
  </si>
  <si>
    <t>Country code</t>
  </si>
  <si>
    <t>CCC</t>
  </si>
  <si>
    <r>
      <rPr>
        <b/>
        <i/>
        <sz val="8"/>
        <color rgb="FFFF0000"/>
        <rFont val="Calibri"/>
        <family val="2"/>
        <scheme val="minor"/>
      </rPr>
      <t>Max. Declarable Day-Equivalents</t>
    </r>
    <r>
      <rPr>
        <i/>
        <sz val="8"/>
        <color rgb="FFFF0000"/>
        <rFont val="Calibri"/>
        <family val="2"/>
        <scheme val="minor"/>
      </rPr>
      <t>{ : ((215 / 12) multiplied by the number of months [during which the person is employed] within the reporting period) multiplied by the working time factor [e.g. 1 for full-time, 0.5 for 50% part time etc.]}</t>
    </r>
  </si>
  <si>
    <t>Name/Role or internal reference of (A.4) SME owner and natural person</t>
  </si>
  <si>
    <t>Name/Role or internal reference of (A.5) Volunteers</t>
  </si>
  <si>
    <t>A5. Volunteers (unit costs)</t>
  </si>
  <si>
    <t>1. natural person/role X</t>
  </si>
  <si>
    <t>2. natural person/role Y</t>
  </si>
  <si>
    <t>3. natural person/role Z</t>
  </si>
  <si>
    <t>A4. SME owner (unit costs)</t>
  </si>
  <si>
    <t>1. SME person/role X</t>
  </si>
  <si>
    <t>2. SME person/role Y</t>
  </si>
  <si>
    <t>3. SME person/role Z</t>
  </si>
  <si>
    <r>
      <t>The country-specific correction coefficient is the one for HE MSCA actions (</t>
    </r>
    <r>
      <rPr>
        <sz val="8"/>
        <color rgb="FFFF0000"/>
        <rFont val="Calibri"/>
        <family val="2"/>
      </rPr>
      <t>­­­</t>
    </r>
    <r>
      <rPr>
        <i/>
        <sz val="8"/>
        <color rgb="FFFF0000"/>
        <rFont val="Calibri"/>
        <family val="2"/>
        <scheme val="minor"/>
      </rPr>
      <t>see pag.112 &amp; 113: https://ec.europa.eu/info/funding-tenders/opportunities/docs/2021-2027/horizon/wp-call/2023-2024/wp-2-msca-actions_horizon-2023-2024_en.pdf -</t>
    </r>
    <r>
      <rPr>
        <sz val="8"/>
        <color rgb="FFFF0000"/>
        <rFont val="Calibri"/>
        <family val="2"/>
      </rPr>
      <t> </t>
    </r>
    <r>
      <rPr>
        <i/>
        <sz val="8"/>
        <color rgb="FFFF0000"/>
        <rFont val="Calibri"/>
        <family val="2"/>
        <scheme val="minor"/>
      </rPr>
      <t>see pag. 109 &amp; 110: https://ec.europa.eu/info/funding-tenders/opportunities/docs/2021-2027/horizon/wp-call/2021-2022/wp-2-msca-actions_horizon-2021-2022_en.pdf).</t>
    </r>
  </si>
  <si>
    <t>2. expert 1 (2 working time factors)</t>
  </si>
  <si>
    <t>1. Fill in the fields with figures in blue</t>
  </si>
  <si>
    <r>
      <t xml:space="preserve">Days  worked for the project </t>
    </r>
    <r>
      <rPr>
        <b/>
        <sz val="10"/>
        <color rgb="FFFF0000"/>
        <rFont val="Calibri"/>
        <family val="2"/>
        <scheme val="minor"/>
      </rPr>
      <t>according to timesheets (if registration is in hour, then equivalent day is hours/8)</t>
    </r>
  </si>
  <si>
    <t xml:space="preserve">Max. Declarable Day Equivalents per year : 215 </t>
  </si>
  <si>
    <t>!!! if the contract states a fixed amount for the work, but does not specify the number of days (or hours) that must be worked: the global amount for the work must be divided by the pro-rata of 215 annual day-equivalents which corresponds to the duration of the contract over the reporting period</t>
  </si>
  <si>
    <t>A2. Natural persons with direct contract and A3.Seconded persons by a third party against payment</t>
  </si>
  <si>
    <t>3. expert 2 (3 working time factors)</t>
  </si>
  <si>
    <t xml:space="preserve">Examples </t>
  </si>
  <si>
    <t>2 different working factors during the reporting period</t>
  </si>
  <si>
    <t>3 different working factors during the reporting period</t>
  </si>
  <si>
    <t>1. project manager (only 1 working time factor, i.e. fulltime employment)</t>
  </si>
  <si>
    <t>only 1 type of working time factor during the reporting period - fulltime, worked 12 months in the reporting period, 225 equivalent days, 42KEUR total salary cost for the reporting period.</t>
  </si>
  <si>
    <r>
      <t xml:space="preserve">Day equivalents </t>
    </r>
    <r>
      <rPr>
        <b/>
        <u/>
        <sz val="10"/>
        <color theme="1"/>
        <rFont val="Calibri"/>
        <family val="2"/>
        <scheme val="minor"/>
      </rPr>
      <t>worked</t>
    </r>
    <r>
      <rPr>
        <b/>
        <sz val="10"/>
        <color theme="1"/>
        <rFont val="Calibri"/>
        <family val="2"/>
        <scheme val="minor"/>
      </rPr>
      <t xml:space="preserve"> for the project (see time registration + calculation method in AGA art. 20)</t>
    </r>
  </si>
  <si>
    <t>7. AGA employee PT</t>
  </si>
  <si>
    <t xml:space="preserve">4. AGA employee FT </t>
  </si>
  <si>
    <t xml:space="preserve">5. AGA employee PT </t>
  </si>
  <si>
    <t xml:space="preserve">6. AGA employee PT </t>
  </si>
  <si>
    <t>Reporting period :  01/01/2022 to 30/06/2022 (6 months) - person hired full-time, worked 6 months, 10KEUR total salary cost reporting period, 100 equivalent days.</t>
  </si>
  <si>
    <t>Reporting period :  01/01/2022 to 30/06/2022 (6 months) - person hired part-time 50%, worked 6 months, 5KEUR total salary cost reporting period, 50 equivalent days.</t>
  </si>
  <si>
    <t>Reporting period :  01/01/2022 to 30/06/2022 (6 months), person hired on 1/6/2022 - part-time 50%, worked 1 month, 850 EUR total salary cost reporting period, 8 equivalent days.</t>
  </si>
  <si>
    <t>Reporting period from 01/01/2022 to 31/03/2023 (i.e. 15 months), person hired as of 16/1/23 - full-time, worked 2,5 months, 4500 EUR total salary cost reporting period, 15 equivalent days.</t>
  </si>
  <si>
    <t>LI</t>
  </si>
  <si>
    <t>CH</t>
  </si>
  <si>
    <t>IS</t>
  </si>
  <si>
    <t>MD</t>
  </si>
  <si>
    <t>MK</t>
  </si>
  <si>
    <t>UA</t>
  </si>
  <si>
    <t>Switzerland</t>
  </si>
  <si>
    <t>North Macedonia</t>
  </si>
  <si>
    <t>Ukraine</t>
  </si>
  <si>
    <t>Moldova</t>
  </si>
  <si>
    <t>Liechtenstein</t>
  </si>
  <si>
    <t>Iceland</t>
  </si>
  <si>
    <t>Note : (1) If contract fixes hourly rate, then daily rate = hourly rate x 8,  (2) If contract has fixed amount and number of days, then daily rate is fixed amount/number of day equivalents (1 day = 8 hours), (3) if contract states fixed amount but no nr of days (or hours), then daily rate is calculated as fixed amount/pro rata of 215 day equivalents for the duration of the contract over reporting period (see AGA art 3.2.4)</t>
  </si>
  <si>
    <r>
      <rPr>
        <b/>
        <i/>
        <u/>
        <sz val="10"/>
        <color rgb="FFFF0000"/>
        <rFont val="Calibri"/>
        <family val="2"/>
        <scheme val="minor"/>
      </rPr>
      <t>SME owners and natural person without salary</t>
    </r>
    <r>
      <rPr>
        <b/>
        <i/>
        <sz val="10"/>
        <color rgb="FFFF0000"/>
        <rFont val="Calibri"/>
        <family val="2"/>
        <scheme val="minor"/>
      </rPr>
      <t>: please note that a unit cost is applied to this cost category. The units are the days spent working on the action (rounded up to the nearest half-day) and the amount per unit (daily rate) is calculated according to the following formula: {EUR 5 080 / 18 days = 282,22} multiplied by {country-specific correction coefficient of the country where the beneficiary is established</t>
    </r>
  </si>
  <si>
    <t>Country name</t>
  </si>
  <si>
    <t>The workbook contains the following tabs for completion : A1 Employees, A2/3 Natural &amp; Seconded Persons, A4 SME Owner, A5 Volunteers, Total</t>
  </si>
  <si>
    <t>2. Read the guidance in every excel sheet and consult the annotated grant agreement/or the 'example workbook' for examples on the calculation of the costs</t>
  </si>
  <si>
    <t>3. Take the time worked from the time registration document/tool (note : max 215 equivalent days per year) and where necessary (if time is registered in hours) convert hours into equivalent days in accordance with the guidance in the annotated grant agreement.</t>
  </si>
  <si>
    <t xml:space="preserve">4. Take the full salary cost for employees (A1) concerned as registered in the payroll/accounting system over the reporting period (note : check the annotated grant agreement to avoid including non-eligible components). </t>
  </si>
  <si>
    <t>5. Take the hourly/daily/monthly rate of natural/seconded personnel (A2/3) from the applicable contract and ensure that employment conditions are similar to 'employees'. (note :  check the annotated grant agreement to avoid including non-eligible components)</t>
  </si>
  <si>
    <r>
      <rPr>
        <b/>
        <i/>
        <u/>
        <sz val="8"/>
        <color rgb="FFFF0000"/>
        <rFont val="Calibri"/>
        <family val="2"/>
        <scheme val="minor"/>
      </rPr>
      <t>Link to Annotated Grant agreement</t>
    </r>
    <r>
      <rPr>
        <i/>
        <sz val="8"/>
        <color rgb="FFFF0000"/>
        <rFont val="Calibri"/>
        <family val="2"/>
        <scheme val="minor"/>
      </rPr>
      <t xml:space="preserve"> : https://ec.europa.eu/info/funding-tenders/opportunities/docs/2021-2027/common/guidance/aga_en.pdf !!! Always ensure you have the latest version so check the website !</t>
    </r>
  </si>
  <si>
    <t>Reporting period : 01/12/2021 to 31/05/2023 (18 months) - person works 50% parttime from 01/12/2021 to 31/05/2022 (6 months - 15KEUR) and full-time afterwards (12 months - 60KEUR), 200 equivalent days.</t>
  </si>
  <si>
    <t>8. AGA employee FT &amp; PT</t>
  </si>
  <si>
    <t>9. AGA employee End of Contract indemnity</t>
  </si>
  <si>
    <t xml:space="preserve"> full-time employee, 154 day-equivalents worked on the action during  18 monhts, entitled to end-of-contract indemnity of 10,750 EUR incurred over 5 years (60 months) of employment. 3000 EUR is attributable to the time of employment during the action (taking into account e.g. changes in salary, indemnity conditions, working time etc.). </t>
  </si>
  <si>
    <t>Examples</t>
  </si>
  <si>
    <t>Daily rate            (see comment above)</t>
  </si>
  <si>
    <t>contract 1 year, daily rate of 100 EUR, 200 equivalent days worked.</t>
  </si>
  <si>
    <t xml:space="preserve"> contract 2 year, daily rate of 80 EUR, 200 equivalent days worked.</t>
  </si>
  <si>
    <t>contract 18 months, daily rate of 100 EUR, 330 equivalent days worked while the max. declarable is 322,5 ! So personnel cost for the period limited to the max.</t>
  </si>
  <si>
    <t xml:space="preserve">contract for 6 months. 60 day-equivalents worked in the action with monthly payment of EUR 3 000 but does not explicitly establish the number of days/hours to be worked.  Daily rate = annual personnel costs / pro-rata of 215 = (3 000 € x 6 months) / (215 x (6 months/12 months)) = 18 000 € / (215 x 0,5) = 18 000 € / 107,5 days = 167,44 €/day
</t>
  </si>
  <si>
    <t>Seconded staff that is paid a salary on a monthly basis like employees - 10 months worked fulltime in the reporting period (= max 179 declarable days or (215/12)*10), 30KEUR salary cost, 170 equivalent days. Daily rate is 30 000 EUR/179 = 167,6 EUR</t>
  </si>
  <si>
    <t>4. seconded person/role Y</t>
  </si>
  <si>
    <t>5. natural person/role Z</t>
  </si>
  <si>
    <t>10. Employee or Seconded person (see example 4 A2/3) - paid on a monthly basis</t>
  </si>
  <si>
    <r>
      <t xml:space="preserve">Seconded staff that is paid a salary on a monthly basis like employees - 10 months worked fulltime in the reporting period (= max 179 declarable days or (215/12)*10), 30KEUR salary cost, 170 equivalent days. Daily rate is 30 000 EUR/179 = 167,6 EUR </t>
    </r>
    <r>
      <rPr>
        <b/>
        <sz val="10"/>
        <color theme="1"/>
        <rFont val="Calibri"/>
        <family val="2"/>
        <scheme val="minor"/>
      </rPr>
      <t>(for these cases you can also use the sheet A1 Employees)</t>
    </r>
  </si>
  <si>
    <t>In case an employee worked under different working time factors during the project implementation period (i.e. full-time, part-time 50%, part-time 75 etc), then encode for each working time factor the related number of months in the column for that working time factor. Use the drop-down columns (+) at the top of the excel sheet to complete the information in the green cells (in case there is more than 1 working time factor).                                                                                                                                                                                     For converting days into months, check the annotated grant agreement (Art 20.6 records for personnel costs). For calculation purposes, a month is 30 days.</t>
  </si>
  <si>
    <r>
      <rPr>
        <b/>
        <i/>
        <u/>
        <sz val="10"/>
        <color rgb="FFFF0000"/>
        <rFont val="Calibri"/>
        <family val="2"/>
        <scheme val="minor"/>
      </rPr>
      <t>Volunteers</t>
    </r>
    <r>
      <rPr>
        <b/>
        <i/>
        <sz val="10"/>
        <color rgb="FFFF0000"/>
        <rFont val="Calibri"/>
        <family val="2"/>
        <scheme val="minor"/>
      </rPr>
      <t xml:space="preserve">: please note that a unit cost is applied to this cost category. The units are the days spent working on the action (rounded up to the nearest half-day) and the amount per unit (daily rate) is a country specific rate of the country where the beneficiary is established. </t>
    </r>
  </si>
  <si>
    <t>How to complete Personnel cost calculation sheets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</si>
</sst>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&quot;€&quot;"/>
    <numFmt numFmtId="166" formatCode="#,##0.00\ [$€-80C];\-#,##0.00\ [$€-80C]"/>
    <numFmt numFmtId="167" formatCode="_-* #,##0.00\ [$€-80C]_-;\-* #,##0.00\ [$€-80C]_-;_-* &quot;-&quot;??\ [$€-80C]_-;_-@_-"/>
    <numFmt numFmtId="168" formatCode="#,##0.00\ _€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rgb="FFC0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69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0" fillId="2" borderId="0" xfId="0" applyFill="1"/>
    <xf numFmtId="0" fontId="0" fillId="2" borderId="0" xfId="0" applyFill="1" applyAlignment="1">
      <alignment vertical="center"/>
    </xf>
    <xf numFmtId="0" fontId="8" fillId="2" borderId="0" xfId="0" applyFont="1" applyFill="1"/>
    <xf numFmtId="164" fontId="1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/>
    <xf numFmtId="0" fontId="3" fillId="3" borderId="4" xfId="0" applyFont="1" applyFill="1" applyBorder="1"/>
    <xf numFmtId="0" fontId="1" fillId="3" borderId="13" xfId="0" applyFont="1" applyFill="1" applyBorder="1"/>
    <xf numFmtId="0" fontId="2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/>
    <xf numFmtId="0" fontId="3" fillId="3" borderId="12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Alignment="1"/>
    <xf numFmtId="0" fontId="3" fillId="3" borderId="7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10" xfId="0" applyFont="1" applyFill="1" applyBorder="1"/>
    <xf numFmtId="0" fontId="3" fillId="5" borderId="6" xfId="0" applyFont="1" applyFill="1" applyBorder="1"/>
    <xf numFmtId="164" fontId="3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5" fontId="3" fillId="5" borderId="6" xfId="0" applyNumberFormat="1" applyFont="1" applyFill="1" applyBorder="1"/>
    <xf numFmtId="0" fontId="3" fillId="5" borderId="7" xfId="0" applyFont="1" applyFill="1" applyBorder="1"/>
    <xf numFmtId="0" fontId="0" fillId="5" borderId="9" xfId="0" applyFill="1" applyBorder="1" applyAlignment="1">
      <alignment vertical="center"/>
    </xf>
    <xf numFmtId="0" fontId="0" fillId="5" borderId="9" xfId="0" quotePrefix="1" applyFill="1" applyBorder="1" applyAlignment="1">
      <alignment vertical="center"/>
    </xf>
    <xf numFmtId="0" fontId="0" fillId="5" borderId="9" xfId="0" quotePrefix="1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3" xfId="0" applyFont="1" applyFill="1" applyBorder="1" applyAlignment="1"/>
    <xf numFmtId="0" fontId="3" fillId="5" borderId="4" xfId="0" applyFont="1" applyFill="1" applyBorder="1"/>
    <xf numFmtId="0" fontId="1" fillId="5" borderId="13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/>
    <xf numFmtId="0" fontId="3" fillId="5" borderId="12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6" xfId="0" applyFont="1" applyFill="1" applyBorder="1" applyAlignment="1"/>
    <xf numFmtId="0" fontId="3" fillId="5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/>
    <xf numFmtId="164" fontId="9" fillId="5" borderId="3" xfId="0" applyNumberFormat="1" applyFont="1" applyFill="1" applyBorder="1" applyAlignment="1">
      <alignment horizontal="center"/>
    </xf>
    <xf numFmtId="0" fontId="9" fillId="5" borderId="11" xfId="0" applyFont="1" applyFill="1" applyBorder="1"/>
    <xf numFmtId="164" fontId="9" fillId="5" borderId="11" xfId="0" applyNumberFormat="1" applyFont="1" applyFill="1" applyBorder="1" applyAlignment="1">
      <alignment horizontal="center"/>
    </xf>
    <xf numFmtId="0" fontId="9" fillId="5" borderId="6" xfId="0" applyFont="1" applyFill="1" applyBorder="1"/>
    <xf numFmtId="164" fontId="9" fillId="5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16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3" fillId="3" borderId="3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5" borderId="7" xfId="0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left"/>
    </xf>
    <xf numFmtId="43" fontId="1" fillId="2" borderId="0" xfId="1" applyFont="1" applyFill="1" applyBorder="1" applyAlignment="1">
      <alignment horizontal="center"/>
    </xf>
    <xf numFmtId="167" fontId="9" fillId="4" borderId="1" xfId="0" applyNumberFormat="1" applyFont="1" applyFill="1" applyBorder="1"/>
    <xf numFmtId="167" fontId="10" fillId="4" borderId="1" xfId="0" applyNumberFormat="1" applyFont="1" applyFill="1" applyBorder="1"/>
    <xf numFmtId="167" fontId="10" fillId="5" borderId="1" xfId="0" applyNumberFormat="1" applyFont="1" applyFill="1" applyBorder="1"/>
    <xf numFmtId="0" fontId="3" fillId="5" borderId="2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/>
    <xf numFmtId="0" fontId="1" fillId="2" borderId="0" xfId="0" applyFont="1" applyFill="1" applyBorder="1" applyAlignment="1">
      <alignment wrapText="1"/>
    </xf>
    <xf numFmtId="0" fontId="21" fillId="2" borderId="0" xfId="0" applyFont="1" applyFill="1" applyBorder="1"/>
    <xf numFmtId="167" fontId="1" fillId="2" borderId="0" xfId="0" applyNumberFormat="1" applyFont="1" applyFill="1" applyBorder="1"/>
    <xf numFmtId="0" fontId="19" fillId="2" borderId="0" xfId="0" applyFont="1" applyFill="1"/>
    <xf numFmtId="0" fontId="3" fillId="5" borderId="5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10" fillId="5" borderId="3" xfId="0" applyFont="1" applyFill="1" applyBorder="1"/>
    <xf numFmtId="0" fontId="10" fillId="5" borderId="11" xfId="0" applyFont="1" applyFill="1" applyBorder="1"/>
    <xf numFmtId="0" fontId="13" fillId="2" borderId="0" xfId="0" applyFont="1" applyFill="1"/>
    <xf numFmtId="0" fontId="19" fillId="2" borderId="15" xfId="0" applyFont="1" applyFill="1" applyBorder="1"/>
    <xf numFmtId="0" fontId="0" fillId="2" borderId="15" xfId="0" applyFont="1" applyFill="1" applyBorder="1"/>
    <xf numFmtId="0" fontId="0" fillId="2" borderId="15" xfId="0" applyFill="1" applyBorder="1"/>
    <xf numFmtId="0" fontId="3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166" fontId="4" fillId="4" borderId="11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167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/>
    <xf numFmtId="0" fontId="1" fillId="5" borderId="12" xfId="0" applyFont="1" applyFill="1" applyBorder="1" applyAlignment="1"/>
    <xf numFmtId="0" fontId="1" fillId="5" borderId="7" xfId="0" applyFont="1" applyFill="1" applyBorder="1" applyAlignment="1"/>
    <xf numFmtId="0" fontId="18" fillId="6" borderId="13" xfId="0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/>
    <xf numFmtId="168" fontId="3" fillId="2" borderId="12" xfId="0" applyNumberFormat="1" applyFont="1" applyFill="1" applyBorder="1"/>
    <xf numFmtId="168" fontId="1" fillId="2" borderId="13" xfId="0" applyNumberFormat="1" applyFont="1" applyFill="1" applyBorder="1"/>
    <xf numFmtId="167" fontId="10" fillId="4" borderId="13" xfId="0" applyNumberFormat="1" applyFont="1" applyFill="1" applyBorder="1"/>
    <xf numFmtId="167" fontId="10" fillId="5" borderId="13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4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/>
    <xf numFmtId="43" fontId="1" fillId="4" borderId="1" xfId="1" applyFont="1" applyFill="1" applyBorder="1"/>
    <xf numFmtId="43" fontId="1" fillId="4" borderId="11" xfId="1" applyFont="1" applyFill="1" applyBorder="1"/>
    <xf numFmtId="0" fontId="1" fillId="5" borderId="7" xfId="0" applyFont="1" applyFill="1" applyBorder="1"/>
    <xf numFmtId="10" fontId="19" fillId="2" borderId="15" xfId="2" applyNumberFormat="1" applyFont="1" applyFill="1" applyBorder="1"/>
    <xf numFmtId="0" fontId="0" fillId="5" borderId="8" xfId="0" applyFill="1" applyBorder="1" applyAlignment="1">
      <alignment vertical="center"/>
    </xf>
    <xf numFmtId="167" fontId="1" fillId="2" borderId="9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wrapText="1"/>
    </xf>
    <xf numFmtId="167" fontId="1" fillId="2" borderId="9" xfId="0" applyNumberFormat="1" applyFont="1" applyFill="1" applyBorder="1" applyAlignment="1">
      <alignment wrapText="1"/>
    </xf>
    <xf numFmtId="167" fontId="1" fillId="2" borderId="1" xfId="0" applyNumberFormat="1" applyFont="1" applyFill="1" applyBorder="1" applyAlignment="1">
      <alignment wrapText="1"/>
    </xf>
    <xf numFmtId="167" fontId="21" fillId="4" borderId="1" xfId="0" applyNumberFormat="1" applyFont="1" applyFill="1" applyBorder="1"/>
    <xf numFmtId="0" fontId="17" fillId="3" borderId="13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2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25" fillId="5" borderId="13" xfId="3" applyFont="1" applyFill="1" applyBorder="1" applyAlignment="1">
      <alignment horizontal="left" vertical="center" wrapText="1"/>
    </xf>
    <xf numFmtId="0" fontId="25" fillId="5" borderId="11" xfId="3" applyFont="1" applyFill="1" applyBorder="1" applyAlignment="1">
      <alignment horizontal="left" vertical="center" wrapText="1"/>
    </xf>
    <xf numFmtId="0" fontId="25" fillId="5" borderId="12" xfId="3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RMAELEN Anne (CINEA)" id="{DDDB5CDC-9660-4B41-A2E0-444A69AB6E97}" userId="S::Anne.VERMAELEN@ec.europa.eu::6756fe55-bedf-451c-9411-f5486f5e5ca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" dT="2023-10-18T09:33:52.45" personId="{DDDB5CDC-9660-4B41-A2E0-444A69AB6E97}" id="{4CD1E1EA-D52A-4FFF-AF0B-B193C0749A72}">
    <text>Note that the amount has been limited to the max of 179 days !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8" dT="2023-10-18T09:32:26.77" personId="{DDDB5CDC-9660-4B41-A2E0-444A69AB6E97}" id="{FA3FA934-6694-4B9B-A80D-B881FCA96F9E}">
    <text>Note that the amount to be paid has been limited to a payment for a maximum of 215 days !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1"/>
  <sheetViews>
    <sheetView workbookViewId="0">
      <selection activeCell="A9" sqref="A9"/>
    </sheetView>
  </sheetViews>
  <sheetFormatPr defaultColWidth="8.77734375" defaultRowHeight="14.4" x14ac:dyDescent="0.3"/>
  <cols>
    <col min="1" max="1" width="137.5546875" style="10" customWidth="1"/>
    <col min="2" max="16384" width="8.77734375" style="9"/>
  </cols>
  <sheetData>
    <row r="1" spans="1:1" ht="20.399999999999999" thickBot="1" x14ac:dyDescent="0.35">
      <c r="A1" s="14" t="s">
        <v>169</v>
      </c>
    </row>
    <row r="2" spans="1:1" x14ac:dyDescent="0.3">
      <c r="A2" s="143" t="s">
        <v>146</v>
      </c>
    </row>
    <row r="3" spans="1:1" ht="4.2" customHeight="1" x14ac:dyDescent="0.3">
      <c r="A3" s="47"/>
    </row>
    <row r="4" spans="1:1" x14ac:dyDescent="0.3">
      <c r="A4" s="48" t="s">
        <v>111</v>
      </c>
    </row>
    <row r="5" spans="1:1" x14ac:dyDescent="0.3">
      <c r="A5" s="49" t="s">
        <v>147</v>
      </c>
    </row>
    <row r="6" spans="1:1" ht="36.6" customHeight="1" x14ac:dyDescent="0.3">
      <c r="A6" s="119" t="s">
        <v>148</v>
      </c>
    </row>
    <row r="7" spans="1:1" ht="28.8" x14ac:dyDescent="0.3">
      <c r="A7" s="119" t="s">
        <v>149</v>
      </c>
    </row>
    <row r="8" spans="1:1" ht="28.8" x14ac:dyDescent="0.3">
      <c r="A8" s="119" t="s">
        <v>150</v>
      </c>
    </row>
    <row r="9" spans="1:1" ht="15" thickBot="1" x14ac:dyDescent="0.35">
      <c r="A9" s="50"/>
    </row>
    <row r="11" spans="1:1" s="11" customFormat="1" ht="10.199999999999999" x14ac:dyDescent="0.2">
      <c r="A11" s="72" t="s">
        <v>151</v>
      </c>
    </row>
  </sheetData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39FA-F579-4745-94B1-A893E6C29143}">
  <sheetPr>
    <pageSetUpPr fitToPage="1"/>
  </sheetPr>
  <dimension ref="A1:N32"/>
  <sheetViews>
    <sheetView topLeftCell="A6" zoomScale="80" zoomScaleNormal="80" workbookViewId="0">
      <selection activeCell="J11" sqref="J11"/>
    </sheetView>
  </sheetViews>
  <sheetFormatPr defaultColWidth="8.77734375" defaultRowHeight="13.8" outlineLevelCol="1" x14ac:dyDescent="0.3"/>
  <cols>
    <col min="1" max="1" width="30.77734375" style="1" customWidth="1"/>
    <col min="2" max="2" width="16.21875" style="1" customWidth="1"/>
    <col min="3" max="7" width="8.77734375" style="5" customWidth="1" outlineLevel="1"/>
    <col min="8" max="8" width="8.77734375" style="13" customWidth="1" outlineLevel="1"/>
    <col min="9" max="9" width="14.5546875" style="3" customWidth="1"/>
    <col min="10" max="10" width="10.21875" style="4" customWidth="1"/>
    <col min="11" max="11" width="10.109375" style="1" customWidth="1"/>
    <col min="12" max="12" width="13.21875" style="3" customWidth="1"/>
    <col min="13" max="13" width="43.5546875" style="1" customWidth="1"/>
    <col min="14" max="16384" width="8.77734375" style="1"/>
  </cols>
  <sheetData>
    <row r="1" spans="1:14" ht="14.4" thickBot="1" x14ac:dyDescent="0.35">
      <c r="A1" s="15" t="s">
        <v>14</v>
      </c>
      <c r="B1" s="16" t="s">
        <v>5</v>
      </c>
      <c r="C1" s="17"/>
      <c r="D1" s="17"/>
      <c r="E1" s="17"/>
      <c r="F1" s="17"/>
      <c r="G1" s="17"/>
      <c r="H1" s="18"/>
      <c r="I1" s="79"/>
      <c r="J1" s="20"/>
      <c r="K1" s="19"/>
      <c r="L1" s="21"/>
    </row>
    <row r="2" spans="1:14" ht="14.4" thickBot="1" x14ac:dyDescent="0.35">
      <c r="A2" s="22" t="s">
        <v>15</v>
      </c>
      <c r="B2" s="23" t="s">
        <v>4</v>
      </c>
      <c r="C2" s="24"/>
      <c r="D2" s="24"/>
      <c r="E2" s="24"/>
      <c r="F2" s="24"/>
      <c r="G2" s="24"/>
      <c r="H2" s="25"/>
      <c r="I2" s="80"/>
      <c r="J2" s="27"/>
      <c r="K2" s="26"/>
      <c r="L2" s="28"/>
    </row>
    <row r="3" spans="1:14" ht="14.4" thickBot="1" x14ac:dyDescent="0.35">
      <c r="A3" s="29" t="s">
        <v>2</v>
      </c>
      <c r="B3" s="30" t="s">
        <v>3</v>
      </c>
      <c r="C3" s="31"/>
      <c r="D3" s="31"/>
      <c r="E3" s="31"/>
      <c r="F3" s="31"/>
      <c r="G3" s="31"/>
      <c r="H3" s="32"/>
      <c r="I3" s="81"/>
      <c r="J3" s="34"/>
      <c r="K3" s="33"/>
      <c r="L3" s="35"/>
    </row>
    <row r="4" spans="1:14" s="3" customFormat="1" ht="51.6" customHeight="1" thickBot="1" x14ac:dyDescent="0.35">
      <c r="A4" s="155" t="s">
        <v>167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</row>
    <row r="5" spans="1:14" ht="14.4" thickBot="1" x14ac:dyDescent="0.35"/>
    <row r="6" spans="1:14" s="2" customFormat="1" ht="207.6" thickBot="1" x14ac:dyDescent="0.35">
      <c r="A6" s="36" t="s">
        <v>18</v>
      </c>
      <c r="B6" s="36" t="s">
        <v>7</v>
      </c>
      <c r="C6" s="38" t="s">
        <v>86</v>
      </c>
      <c r="D6" s="36" t="s">
        <v>12</v>
      </c>
      <c r="E6" s="38" t="s">
        <v>87</v>
      </c>
      <c r="F6" s="36" t="s">
        <v>12</v>
      </c>
      <c r="G6" s="38" t="s">
        <v>88</v>
      </c>
      <c r="H6" s="36" t="s">
        <v>12</v>
      </c>
      <c r="I6" s="37" t="s">
        <v>85</v>
      </c>
      <c r="J6" s="102" t="s">
        <v>8</v>
      </c>
      <c r="K6" s="39" t="s">
        <v>122</v>
      </c>
      <c r="L6" s="37" t="s">
        <v>9</v>
      </c>
      <c r="M6" s="132" t="s">
        <v>117</v>
      </c>
    </row>
    <row r="7" spans="1:14" ht="55.8" thickBot="1" x14ac:dyDescent="0.35">
      <c r="A7" s="133" t="s">
        <v>120</v>
      </c>
      <c r="B7" s="138">
        <f>+MROUND((215/12)*C7*D7+(215/12)*E7*F7+(215/12)*G7*H7,0.5)</f>
        <v>215</v>
      </c>
      <c r="C7" s="104">
        <v>12</v>
      </c>
      <c r="D7" s="105">
        <v>1</v>
      </c>
      <c r="E7" s="106"/>
      <c r="F7" s="107"/>
      <c r="G7" s="106"/>
      <c r="H7" s="107"/>
      <c r="I7" s="108">
        <v>42000</v>
      </c>
      <c r="J7" s="85">
        <f>I7/B7</f>
        <v>195.34883720930233</v>
      </c>
      <c r="K7" s="109">
        <v>225</v>
      </c>
      <c r="L7" s="129">
        <f>IF(K7&gt;B7,B7*J7,K7*J7)</f>
        <v>42000</v>
      </c>
      <c r="M7" s="144" t="s">
        <v>121</v>
      </c>
      <c r="N7" s="12"/>
    </row>
    <row r="8" spans="1:14" ht="28.2" thickBot="1" x14ac:dyDescent="0.35">
      <c r="A8" s="134" t="s">
        <v>110</v>
      </c>
      <c r="B8" s="138">
        <f>+MROUND((215/12)*C8*D8+(215/12)*E8*F8+(215/12)*G8*H8,0.5)</f>
        <v>269</v>
      </c>
      <c r="C8" s="104">
        <v>6</v>
      </c>
      <c r="D8" s="105">
        <v>0.5</v>
      </c>
      <c r="E8" s="106">
        <v>12</v>
      </c>
      <c r="F8" s="107">
        <v>1</v>
      </c>
      <c r="G8" s="106"/>
      <c r="H8" s="107"/>
      <c r="I8" s="108">
        <v>75000</v>
      </c>
      <c r="J8" s="85">
        <f t="shared" ref="J8:J21" si="0">I8/B8</f>
        <v>278.81040892193306</v>
      </c>
      <c r="K8" s="109">
        <v>215</v>
      </c>
      <c r="L8" s="129">
        <f>IF(K8&gt;B8,B8*J8,K8*J8)</f>
        <v>59944.237918215607</v>
      </c>
      <c r="M8" s="145" t="s">
        <v>118</v>
      </c>
    </row>
    <row r="9" spans="1:14" ht="28.2" thickBot="1" x14ac:dyDescent="0.35">
      <c r="A9" s="133" t="s">
        <v>116</v>
      </c>
      <c r="B9" s="138">
        <f>+MROUND((215/12)*C9*D9+(215/12)*E9*F9+(215/12)*G9*H9,0.5)</f>
        <v>97</v>
      </c>
      <c r="C9" s="104">
        <v>2</v>
      </c>
      <c r="D9" s="105">
        <v>0.5</v>
      </c>
      <c r="E9" s="106">
        <v>2</v>
      </c>
      <c r="F9" s="107">
        <v>1</v>
      </c>
      <c r="G9" s="106">
        <v>3</v>
      </c>
      <c r="H9" s="107">
        <v>0.8</v>
      </c>
      <c r="I9" s="108">
        <v>36000</v>
      </c>
      <c r="J9" s="85">
        <f t="shared" si="0"/>
        <v>371.13402061855669</v>
      </c>
      <c r="K9" s="109">
        <v>40</v>
      </c>
      <c r="L9" s="129">
        <f t="shared" ref="L9:L21" si="1">IF(K9&gt;B9,B9*J9,K9*J9)</f>
        <v>14845.360824742267</v>
      </c>
      <c r="M9" s="146" t="s">
        <v>119</v>
      </c>
    </row>
    <row r="10" spans="1:14" ht="55.8" thickBot="1" x14ac:dyDescent="0.35">
      <c r="A10" s="133" t="s">
        <v>124</v>
      </c>
      <c r="B10" s="138">
        <f>+MROUND((215/12)*C10*D10+(215/12)*E10*F10+(215/12)*G10*H10,0.5)</f>
        <v>107.5</v>
      </c>
      <c r="C10" s="104">
        <v>6</v>
      </c>
      <c r="D10" s="105">
        <v>1</v>
      </c>
      <c r="E10" s="106"/>
      <c r="F10" s="107"/>
      <c r="G10" s="106"/>
      <c r="H10" s="107"/>
      <c r="I10" s="108">
        <v>10000</v>
      </c>
      <c r="J10" s="85">
        <f t="shared" si="0"/>
        <v>93.023255813953483</v>
      </c>
      <c r="K10" s="109">
        <v>100</v>
      </c>
      <c r="L10" s="129">
        <f t="shared" si="1"/>
        <v>9302.3255813953474</v>
      </c>
      <c r="M10" s="147" t="s">
        <v>127</v>
      </c>
    </row>
    <row r="11" spans="1:14" ht="55.8" thickBot="1" x14ac:dyDescent="0.35">
      <c r="A11" s="134" t="s">
        <v>125</v>
      </c>
      <c r="B11" s="138">
        <f>+MROUND((215/12)*C11*D11+(215/12)*E11*F11+(215/12)*G11*H11,0.5)</f>
        <v>54</v>
      </c>
      <c r="C11" s="104">
        <v>6</v>
      </c>
      <c r="D11" s="105">
        <v>0.5</v>
      </c>
      <c r="E11" s="106"/>
      <c r="F11" s="107"/>
      <c r="G11" s="106"/>
      <c r="H11" s="107"/>
      <c r="I11" s="108">
        <v>5000</v>
      </c>
      <c r="J11" s="85">
        <f t="shared" si="0"/>
        <v>92.592592592592595</v>
      </c>
      <c r="K11" s="109">
        <v>50</v>
      </c>
      <c r="L11" s="129">
        <f t="shared" si="1"/>
        <v>4629.6296296296296</v>
      </c>
      <c r="M11" s="148" t="s">
        <v>128</v>
      </c>
    </row>
    <row r="12" spans="1:14" ht="55.8" thickBot="1" x14ac:dyDescent="0.35">
      <c r="A12" s="133" t="s">
        <v>126</v>
      </c>
      <c r="B12" s="138">
        <f t="shared" ref="B12:B21" si="2">+MROUND((215/12)*C12*D12+(215/12)*E12*F12+(215/12)*G12*H12,0.5)</f>
        <v>9</v>
      </c>
      <c r="C12" s="104">
        <v>1</v>
      </c>
      <c r="D12" s="105">
        <v>0.5</v>
      </c>
      <c r="E12" s="106"/>
      <c r="F12" s="107"/>
      <c r="G12" s="106"/>
      <c r="H12" s="107"/>
      <c r="I12" s="108">
        <v>850</v>
      </c>
      <c r="J12" s="85">
        <f t="shared" si="0"/>
        <v>94.444444444444443</v>
      </c>
      <c r="K12" s="109">
        <v>8</v>
      </c>
      <c r="L12" s="129">
        <f t="shared" si="1"/>
        <v>755.55555555555554</v>
      </c>
      <c r="M12" s="147" t="s">
        <v>129</v>
      </c>
    </row>
    <row r="13" spans="1:14" ht="55.8" thickBot="1" x14ac:dyDescent="0.35">
      <c r="A13" s="134" t="s">
        <v>123</v>
      </c>
      <c r="B13" s="138">
        <f t="shared" si="2"/>
        <v>45</v>
      </c>
      <c r="C13" s="104">
        <v>2.5</v>
      </c>
      <c r="D13" s="105">
        <v>1</v>
      </c>
      <c r="E13" s="106"/>
      <c r="F13" s="107"/>
      <c r="G13" s="106"/>
      <c r="H13" s="107"/>
      <c r="I13" s="108">
        <v>4500</v>
      </c>
      <c r="J13" s="85">
        <f t="shared" si="0"/>
        <v>100</v>
      </c>
      <c r="K13" s="109">
        <v>15</v>
      </c>
      <c r="L13" s="129">
        <f t="shared" si="1"/>
        <v>1500</v>
      </c>
      <c r="M13" s="148" t="s">
        <v>130</v>
      </c>
    </row>
    <row r="14" spans="1:14" ht="69.599999999999994" thickBot="1" x14ac:dyDescent="0.35">
      <c r="A14" s="135" t="s">
        <v>153</v>
      </c>
      <c r="B14" s="138">
        <f t="shared" si="2"/>
        <v>269</v>
      </c>
      <c r="C14" s="104">
        <v>6</v>
      </c>
      <c r="D14" s="105">
        <v>0.5</v>
      </c>
      <c r="E14" s="106">
        <v>12</v>
      </c>
      <c r="F14" s="107">
        <v>1</v>
      </c>
      <c r="G14" s="106"/>
      <c r="H14" s="107"/>
      <c r="I14" s="108">
        <v>75000</v>
      </c>
      <c r="J14" s="85">
        <f t="shared" si="0"/>
        <v>278.81040892193306</v>
      </c>
      <c r="K14" s="109">
        <v>200</v>
      </c>
      <c r="L14" s="129">
        <f t="shared" si="1"/>
        <v>55762.08178438661</v>
      </c>
      <c r="M14" s="147" t="s">
        <v>152</v>
      </c>
    </row>
    <row r="15" spans="1:14" ht="97.2" thickBot="1" x14ac:dyDescent="0.35">
      <c r="A15" s="136" t="s">
        <v>154</v>
      </c>
      <c r="B15" s="138">
        <f t="shared" si="2"/>
        <v>322.5</v>
      </c>
      <c r="C15" s="104">
        <v>18</v>
      </c>
      <c r="D15" s="105">
        <v>1</v>
      </c>
      <c r="E15" s="106"/>
      <c r="F15" s="107"/>
      <c r="G15" s="106"/>
      <c r="H15" s="107"/>
      <c r="I15" s="108">
        <v>3000</v>
      </c>
      <c r="J15" s="85">
        <f t="shared" si="0"/>
        <v>9.3023255813953494</v>
      </c>
      <c r="K15" s="109">
        <v>154</v>
      </c>
      <c r="L15" s="129">
        <f t="shared" si="1"/>
        <v>1432.5581395348838</v>
      </c>
      <c r="M15" s="148" t="s">
        <v>155</v>
      </c>
    </row>
    <row r="16" spans="1:14" ht="69.599999999999994" thickBot="1" x14ac:dyDescent="0.35">
      <c r="A16" s="135" t="s">
        <v>165</v>
      </c>
      <c r="B16" s="138">
        <f t="shared" si="2"/>
        <v>179</v>
      </c>
      <c r="C16" s="104">
        <v>10</v>
      </c>
      <c r="D16" s="105">
        <v>1</v>
      </c>
      <c r="E16" s="106"/>
      <c r="F16" s="107"/>
      <c r="G16" s="106"/>
      <c r="H16" s="107"/>
      <c r="I16" s="108">
        <v>30000</v>
      </c>
      <c r="J16" s="85">
        <f t="shared" si="0"/>
        <v>167.5977653631285</v>
      </c>
      <c r="K16" s="109">
        <v>170</v>
      </c>
      <c r="L16" s="129">
        <f t="shared" si="1"/>
        <v>28491.620111731845</v>
      </c>
      <c r="M16" s="147" t="s">
        <v>162</v>
      </c>
    </row>
    <row r="17" spans="1:13" ht="14.4" thickBot="1" x14ac:dyDescent="0.35">
      <c r="A17" s="135"/>
      <c r="B17" s="138">
        <f t="shared" si="2"/>
        <v>18</v>
      </c>
      <c r="C17" s="104">
        <v>1</v>
      </c>
      <c r="D17" s="105">
        <v>1</v>
      </c>
      <c r="E17" s="106"/>
      <c r="F17" s="107"/>
      <c r="G17" s="106"/>
      <c r="H17" s="107"/>
      <c r="I17" s="108">
        <v>0</v>
      </c>
      <c r="J17" s="85">
        <f t="shared" si="0"/>
        <v>0</v>
      </c>
      <c r="K17" s="109">
        <v>0</v>
      </c>
      <c r="L17" s="129">
        <f t="shared" si="1"/>
        <v>0</v>
      </c>
      <c r="M17" s="148"/>
    </row>
    <row r="18" spans="1:13" ht="14.4" thickBot="1" x14ac:dyDescent="0.35">
      <c r="A18" s="137"/>
      <c r="B18" s="138">
        <f t="shared" si="2"/>
        <v>18</v>
      </c>
      <c r="C18" s="104">
        <v>1</v>
      </c>
      <c r="D18" s="105">
        <v>1</v>
      </c>
      <c r="E18" s="106"/>
      <c r="F18" s="107"/>
      <c r="G18" s="106"/>
      <c r="H18" s="107"/>
      <c r="I18" s="108">
        <v>0</v>
      </c>
      <c r="J18" s="85">
        <f t="shared" si="0"/>
        <v>0</v>
      </c>
      <c r="K18" s="109">
        <v>0</v>
      </c>
      <c r="L18" s="129">
        <f t="shared" si="1"/>
        <v>0</v>
      </c>
      <c r="M18" s="147"/>
    </row>
    <row r="19" spans="1:13" ht="14.4" thickBot="1" x14ac:dyDescent="0.35">
      <c r="A19" s="137"/>
      <c r="B19" s="138">
        <f t="shared" si="2"/>
        <v>18</v>
      </c>
      <c r="C19" s="104">
        <v>1</v>
      </c>
      <c r="D19" s="105">
        <v>1</v>
      </c>
      <c r="E19" s="106"/>
      <c r="F19" s="107"/>
      <c r="G19" s="106"/>
      <c r="H19" s="107"/>
      <c r="I19" s="108">
        <v>0</v>
      </c>
      <c r="J19" s="85">
        <f t="shared" si="0"/>
        <v>0</v>
      </c>
      <c r="K19" s="109">
        <v>0</v>
      </c>
      <c r="L19" s="129">
        <f t="shared" si="1"/>
        <v>0</v>
      </c>
      <c r="M19" s="148"/>
    </row>
    <row r="20" spans="1:13" ht="14.4" thickBot="1" x14ac:dyDescent="0.35">
      <c r="A20" s="137"/>
      <c r="B20" s="138">
        <f t="shared" si="2"/>
        <v>18</v>
      </c>
      <c r="C20" s="104">
        <v>1</v>
      </c>
      <c r="D20" s="105">
        <v>1</v>
      </c>
      <c r="E20" s="106"/>
      <c r="F20" s="107"/>
      <c r="G20" s="106"/>
      <c r="H20" s="107"/>
      <c r="I20" s="108">
        <v>0</v>
      </c>
      <c r="J20" s="85">
        <f t="shared" si="0"/>
        <v>0</v>
      </c>
      <c r="K20" s="109">
        <v>0</v>
      </c>
      <c r="L20" s="129">
        <f t="shared" si="1"/>
        <v>0</v>
      </c>
      <c r="M20" s="147"/>
    </row>
    <row r="21" spans="1:13" ht="14.4" thickBot="1" x14ac:dyDescent="0.35">
      <c r="A21" s="137"/>
      <c r="B21" s="138">
        <f t="shared" si="2"/>
        <v>18</v>
      </c>
      <c r="C21" s="104">
        <v>1</v>
      </c>
      <c r="D21" s="105">
        <v>1</v>
      </c>
      <c r="E21" s="106"/>
      <c r="F21" s="107"/>
      <c r="G21" s="106"/>
      <c r="H21" s="107"/>
      <c r="I21" s="108">
        <v>0</v>
      </c>
      <c r="J21" s="85">
        <f t="shared" si="0"/>
        <v>0</v>
      </c>
      <c r="K21" s="109">
        <v>0</v>
      </c>
      <c r="L21" s="129">
        <f t="shared" si="1"/>
        <v>0</v>
      </c>
      <c r="M21" s="148"/>
    </row>
    <row r="22" spans="1:13" ht="14.4" thickBot="1" x14ac:dyDescent="0.35">
      <c r="A22" s="40"/>
      <c r="B22" s="41"/>
      <c r="C22" s="44"/>
      <c r="D22" s="44"/>
      <c r="E22" s="44"/>
      <c r="F22" s="44"/>
      <c r="G22" s="44"/>
      <c r="H22" s="44"/>
      <c r="I22" s="45"/>
      <c r="J22" s="43" t="s">
        <v>10</v>
      </c>
      <c r="K22" s="46"/>
      <c r="L22" s="130">
        <f>SUM(L7:L21)</f>
        <v>218663.3695451917</v>
      </c>
      <c r="M22" s="131"/>
    </row>
    <row r="23" spans="1:13" x14ac:dyDescent="0.3">
      <c r="A23" s="78" t="s">
        <v>98</v>
      </c>
      <c r="B23" s="73"/>
      <c r="C23" s="74"/>
      <c r="D23" s="74"/>
      <c r="E23" s="74"/>
      <c r="F23" s="74"/>
      <c r="G23" s="74"/>
      <c r="H23" s="75"/>
      <c r="I23" s="77"/>
      <c r="J23" s="76"/>
      <c r="K23" s="73"/>
      <c r="L23" s="77"/>
    </row>
    <row r="24" spans="1:13" x14ac:dyDescent="0.3">
      <c r="A24" s="78" t="s">
        <v>17</v>
      </c>
      <c r="B24" s="73"/>
      <c r="C24" s="74"/>
      <c r="D24" s="74"/>
      <c r="E24" s="74"/>
      <c r="F24" s="74"/>
      <c r="G24" s="74"/>
      <c r="H24" s="75"/>
      <c r="I24" s="77"/>
      <c r="J24" s="76"/>
      <c r="K24" s="73"/>
      <c r="L24" s="77"/>
    </row>
    <row r="26" spans="1:13" x14ac:dyDescent="0.3">
      <c r="A26" s="8"/>
    </row>
    <row r="29" spans="1:13" x14ac:dyDescent="0.3">
      <c r="G29" s="84"/>
    </row>
    <row r="30" spans="1:13" x14ac:dyDescent="0.3">
      <c r="G30" s="84"/>
    </row>
    <row r="31" spans="1:13" x14ac:dyDescent="0.3">
      <c r="G31" s="84"/>
    </row>
    <row r="32" spans="1:13" x14ac:dyDescent="0.3">
      <c r="G32" s="84"/>
    </row>
  </sheetData>
  <mergeCells count="1">
    <mergeCell ref="A4:L4"/>
  </mergeCells>
  <phoneticPr fontId="24" type="noConversion"/>
  <pageMargins left="0.7" right="0.7" top="0.75" bottom="0.75" header="0.3" footer="0.3"/>
  <pageSetup paperSize="9" scale="45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74035-6718-4DFF-8A45-827A85806712}">
  <sheetPr>
    <pageSetUpPr fitToPage="1"/>
  </sheetPr>
  <dimension ref="A1:H26"/>
  <sheetViews>
    <sheetView tabSelected="1" zoomScale="110" zoomScaleNormal="110" workbookViewId="0">
      <selection activeCell="B6" sqref="B6"/>
    </sheetView>
  </sheetViews>
  <sheetFormatPr defaultColWidth="8.77734375" defaultRowHeight="13.8" x14ac:dyDescent="0.3"/>
  <cols>
    <col min="1" max="1" width="28.44140625" style="1" customWidth="1"/>
    <col min="2" max="2" width="12.21875" style="1" customWidth="1"/>
    <col min="3" max="3" width="12.21875" style="3" customWidth="1"/>
    <col min="4" max="4" width="12.109375" style="1" customWidth="1"/>
    <col min="5" max="5" width="12.6640625" style="1" customWidth="1"/>
    <col min="6" max="6" width="13.21875" style="3" customWidth="1"/>
    <col min="7" max="7" width="46.88671875" style="90" customWidth="1"/>
    <col min="8" max="16384" width="8.77734375" style="1"/>
  </cols>
  <sheetData>
    <row r="1" spans="1:8" ht="14.4" thickBot="1" x14ac:dyDescent="0.35">
      <c r="A1" s="51" t="s">
        <v>0</v>
      </c>
      <c r="B1" s="66" t="str">
        <f>+'A1 Employees'!B1</f>
        <v>LIFE21 xxxxx</v>
      </c>
      <c r="C1" s="96"/>
      <c r="D1" s="66"/>
      <c r="E1" s="52"/>
      <c r="F1" s="54"/>
    </row>
    <row r="2" spans="1:8" ht="14.4" thickBot="1" x14ac:dyDescent="0.35">
      <c r="A2" s="55" t="s">
        <v>1</v>
      </c>
      <c r="B2" s="68" t="str">
        <f>+'A1 Employees'!B2</f>
        <v>XXXX</v>
      </c>
      <c r="C2" s="97"/>
      <c r="D2" s="68"/>
      <c r="E2" s="56"/>
      <c r="F2" s="58"/>
    </row>
    <row r="3" spans="1:8" ht="14.4" thickBot="1" x14ac:dyDescent="0.35">
      <c r="A3" s="59" t="s">
        <v>2</v>
      </c>
      <c r="B3" s="70" t="str">
        <f>+'A1 Employees'!B3</f>
        <v>XX/XX/XX to XX/XX/XX</v>
      </c>
      <c r="C3" s="70"/>
      <c r="D3" s="70"/>
      <c r="E3" s="60"/>
      <c r="F3" s="141"/>
    </row>
    <row r="4" spans="1:8" s="3" customFormat="1" ht="34.799999999999997" customHeight="1" thickBot="1" x14ac:dyDescent="0.35">
      <c r="A4" s="160" t="s">
        <v>143</v>
      </c>
      <c r="B4" s="161"/>
      <c r="C4" s="161"/>
      <c r="D4" s="161"/>
      <c r="E4" s="161"/>
      <c r="F4" s="162"/>
      <c r="G4" s="149"/>
    </row>
    <row r="5" spans="1:8" ht="14.4" thickBot="1" x14ac:dyDescent="0.35"/>
    <row r="6" spans="1:8" s="2" customFormat="1" ht="111" thickBot="1" x14ac:dyDescent="0.35">
      <c r="A6" s="88" t="s">
        <v>19</v>
      </c>
      <c r="B6" s="62" t="s">
        <v>7</v>
      </c>
      <c r="C6" s="38" t="s">
        <v>89</v>
      </c>
      <c r="D6" s="62" t="s">
        <v>157</v>
      </c>
      <c r="E6" s="120" t="s">
        <v>112</v>
      </c>
      <c r="F6" s="65" t="s">
        <v>9</v>
      </c>
      <c r="G6" s="150" t="s">
        <v>156</v>
      </c>
    </row>
    <row r="7" spans="1:8" ht="28.2" thickBot="1" x14ac:dyDescent="0.35">
      <c r="A7" s="111" t="s">
        <v>102</v>
      </c>
      <c r="B7" s="139">
        <f>+MROUND((17.9166666666667)*C7,0.5)</f>
        <v>215</v>
      </c>
      <c r="C7" s="115">
        <v>12</v>
      </c>
      <c r="D7" s="116">
        <v>100</v>
      </c>
      <c r="E7" s="103">
        <v>200</v>
      </c>
      <c r="F7" s="86">
        <f>+IF(E7&gt;B7,(D7*B7),(D7*E7))</f>
        <v>20000</v>
      </c>
      <c r="G7" s="151" t="s">
        <v>158</v>
      </c>
    </row>
    <row r="8" spans="1:8" ht="28.2" thickBot="1" x14ac:dyDescent="0.35">
      <c r="A8" s="112" t="s">
        <v>103</v>
      </c>
      <c r="B8" s="139">
        <f t="shared" ref="B8:B21" si="0">+MROUND((17.9166666666667)*C8,0.5)</f>
        <v>430</v>
      </c>
      <c r="C8" s="115">
        <v>24</v>
      </c>
      <c r="D8" s="116">
        <v>80</v>
      </c>
      <c r="E8" s="103">
        <v>200</v>
      </c>
      <c r="F8" s="86">
        <f t="shared" ref="F8:F21" si="1">+IF(E8&gt;B8,(D8*B8),(D8*E8))</f>
        <v>16000</v>
      </c>
      <c r="G8" s="147" t="s">
        <v>159</v>
      </c>
      <c r="H8" s="92"/>
    </row>
    <row r="9" spans="1:8" ht="42" thickBot="1" x14ac:dyDescent="0.35">
      <c r="A9" s="111" t="s">
        <v>104</v>
      </c>
      <c r="B9" s="139">
        <f t="shared" si="0"/>
        <v>322.5</v>
      </c>
      <c r="C9" s="115">
        <v>18</v>
      </c>
      <c r="D9" s="116">
        <v>100</v>
      </c>
      <c r="E9" s="103">
        <v>330</v>
      </c>
      <c r="F9" s="86">
        <f t="shared" si="1"/>
        <v>32250</v>
      </c>
      <c r="G9" s="152" t="s">
        <v>160</v>
      </c>
    </row>
    <row r="10" spans="1:8" ht="83.4" thickBot="1" x14ac:dyDescent="0.35">
      <c r="A10" s="111" t="s">
        <v>163</v>
      </c>
      <c r="B10" s="139">
        <f t="shared" si="0"/>
        <v>179</v>
      </c>
      <c r="C10" s="115">
        <v>10</v>
      </c>
      <c r="D10" s="116">
        <v>167.6</v>
      </c>
      <c r="E10" s="103">
        <v>170</v>
      </c>
      <c r="F10" s="86">
        <f t="shared" si="1"/>
        <v>28492</v>
      </c>
      <c r="G10" s="147" t="s">
        <v>166</v>
      </c>
    </row>
    <row r="11" spans="1:8" ht="111" thickBot="1" x14ac:dyDescent="0.35">
      <c r="A11" s="112" t="s">
        <v>164</v>
      </c>
      <c r="B11" s="139">
        <f t="shared" si="0"/>
        <v>107.5</v>
      </c>
      <c r="C11" s="115">
        <v>6</v>
      </c>
      <c r="D11" s="116">
        <v>167.44</v>
      </c>
      <c r="E11" s="103">
        <v>60</v>
      </c>
      <c r="F11" s="86">
        <f t="shared" si="1"/>
        <v>10046.4</v>
      </c>
      <c r="G11" s="148" t="s">
        <v>161</v>
      </c>
    </row>
    <row r="12" spans="1:8" ht="14.4" thickBot="1" x14ac:dyDescent="0.35">
      <c r="A12" s="111"/>
      <c r="B12" s="139">
        <f t="shared" si="0"/>
        <v>0</v>
      </c>
      <c r="C12" s="115"/>
      <c r="D12" s="116"/>
      <c r="E12" s="103">
        <v>0</v>
      </c>
      <c r="F12" s="86">
        <f t="shared" si="1"/>
        <v>0</v>
      </c>
      <c r="G12" s="147"/>
    </row>
    <row r="13" spans="1:8" ht="14.4" thickBot="1" x14ac:dyDescent="0.35">
      <c r="A13" s="112"/>
      <c r="B13" s="139">
        <f t="shared" si="0"/>
        <v>0</v>
      </c>
      <c r="C13" s="115"/>
      <c r="D13" s="116"/>
      <c r="E13" s="103">
        <v>0</v>
      </c>
      <c r="F13" s="86">
        <f t="shared" si="1"/>
        <v>0</v>
      </c>
      <c r="G13" s="148"/>
    </row>
    <row r="14" spans="1:8" ht="14.4" thickBot="1" x14ac:dyDescent="0.35">
      <c r="A14" s="111"/>
      <c r="B14" s="139">
        <f t="shared" si="0"/>
        <v>0</v>
      </c>
      <c r="C14" s="115"/>
      <c r="D14" s="116"/>
      <c r="E14" s="103">
        <v>0</v>
      </c>
      <c r="F14" s="86">
        <f t="shared" si="1"/>
        <v>0</v>
      </c>
      <c r="G14" s="153"/>
    </row>
    <row r="15" spans="1:8" ht="14.4" thickBot="1" x14ac:dyDescent="0.35">
      <c r="A15" s="111"/>
      <c r="B15" s="139">
        <f t="shared" si="0"/>
        <v>0</v>
      </c>
      <c r="C15" s="115"/>
      <c r="D15" s="116"/>
      <c r="E15" s="103">
        <v>0</v>
      </c>
      <c r="F15" s="86">
        <f t="shared" si="1"/>
        <v>0</v>
      </c>
      <c r="G15" s="152"/>
    </row>
    <row r="16" spans="1:8" ht="14.4" thickBot="1" x14ac:dyDescent="0.35">
      <c r="A16" s="112"/>
      <c r="B16" s="139">
        <f t="shared" si="0"/>
        <v>0</v>
      </c>
      <c r="C16" s="115"/>
      <c r="D16" s="116"/>
      <c r="E16" s="103">
        <v>0</v>
      </c>
      <c r="F16" s="86">
        <f t="shared" si="1"/>
        <v>0</v>
      </c>
      <c r="G16" s="147"/>
    </row>
    <row r="17" spans="1:7" ht="14.4" thickBot="1" x14ac:dyDescent="0.35">
      <c r="A17" s="111"/>
      <c r="B17" s="139">
        <f t="shared" si="0"/>
        <v>0</v>
      </c>
      <c r="C17" s="115"/>
      <c r="D17" s="116"/>
      <c r="E17" s="103">
        <v>0</v>
      </c>
      <c r="F17" s="86">
        <f t="shared" si="1"/>
        <v>0</v>
      </c>
      <c r="G17" s="148"/>
    </row>
    <row r="18" spans="1:7" ht="14.4" thickBot="1" x14ac:dyDescent="0.35">
      <c r="A18" s="111"/>
      <c r="B18" s="139">
        <f t="shared" si="0"/>
        <v>0</v>
      </c>
      <c r="C18" s="115"/>
      <c r="D18" s="116"/>
      <c r="E18" s="103">
        <v>0</v>
      </c>
      <c r="F18" s="86">
        <f t="shared" si="1"/>
        <v>0</v>
      </c>
      <c r="G18" s="147"/>
    </row>
    <row r="19" spans="1:7" ht="14.4" thickBot="1" x14ac:dyDescent="0.35">
      <c r="A19" s="114"/>
      <c r="B19" s="139">
        <f t="shared" si="0"/>
        <v>0</v>
      </c>
      <c r="C19" s="115"/>
      <c r="D19" s="116"/>
      <c r="E19" s="103">
        <v>0</v>
      </c>
      <c r="F19" s="86">
        <f t="shared" si="1"/>
        <v>0</v>
      </c>
      <c r="G19" s="148"/>
    </row>
    <row r="20" spans="1:7" ht="14.4" thickBot="1" x14ac:dyDescent="0.35">
      <c r="A20" s="114"/>
      <c r="B20" s="139">
        <f t="shared" si="0"/>
        <v>0</v>
      </c>
      <c r="C20" s="115"/>
      <c r="D20" s="116"/>
      <c r="E20" s="103">
        <v>0</v>
      </c>
      <c r="F20" s="86">
        <f t="shared" si="1"/>
        <v>0</v>
      </c>
      <c r="G20" s="147"/>
    </row>
    <row r="21" spans="1:7" ht="14.4" thickBot="1" x14ac:dyDescent="0.35">
      <c r="A21" s="114"/>
      <c r="B21" s="139">
        <f t="shared" si="0"/>
        <v>0</v>
      </c>
      <c r="C21" s="115"/>
      <c r="D21" s="116"/>
      <c r="E21" s="103">
        <v>0</v>
      </c>
      <c r="F21" s="86">
        <f t="shared" si="1"/>
        <v>0</v>
      </c>
      <c r="G21" s="148"/>
    </row>
    <row r="22" spans="1:7" ht="14.4" thickBot="1" x14ac:dyDescent="0.35">
      <c r="A22" s="94"/>
      <c r="B22" s="40"/>
      <c r="C22" s="40"/>
      <c r="D22" s="89"/>
      <c r="E22" s="40"/>
      <c r="F22" s="87">
        <f>SUM(F7:F21)</f>
        <v>106788.4</v>
      </c>
      <c r="G22" s="147"/>
    </row>
    <row r="23" spans="1:7" x14ac:dyDescent="0.3">
      <c r="A23" s="98" t="s">
        <v>113</v>
      </c>
      <c r="B23" s="73"/>
      <c r="C23" s="77"/>
      <c r="D23" s="73"/>
      <c r="E23" s="73"/>
      <c r="F23" s="77"/>
    </row>
    <row r="24" spans="1:7" ht="24.45" customHeight="1" x14ac:dyDescent="0.3">
      <c r="A24" s="158" t="s">
        <v>16</v>
      </c>
      <c r="B24" s="158"/>
      <c r="C24" s="158"/>
      <c r="D24" s="158"/>
      <c r="E24" s="158"/>
      <c r="F24" s="158"/>
    </row>
    <row r="25" spans="1:7" ht="34.799999999999997" customHeight="1" x14ac:dyDescent="0.3">
      <c r="A25" s="159" t="s">
        <v>114</v>
      </c>
      <c r="B25" s="159"/>
      <c r="C25" s="159"/>
      <c r="D25" s="159"/>
      <c r="E25" s="159"/>
      <c r="F25" s="159"/>
    </row>
    <row r="26" spans="1:7" x14ac:dyDescent="0.3">
      <c r="A26" s="8"/>
    </row>
  </sheetData>
  <mergeCells count="3">
    <mergeCell ref="A24:F24"/>
    <mergeCell ref="A25:F25"/>
    <mergeCell ref="A4:F4"/>
  </mergeCells>
  <pageMargins left="0.7" right="0.7" top="0.75" bottom="0.75" header="0.3" footer="0.3"/>
  <pageSetup paperSize="9" scale="6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5508-2CBF-42C4-A4C4-B50C91BD5175}">
  <dimension ref="A2:A4"/>
  <sheetViews>
    <sheetView workbookViewId="0">
      <selection activeCell="G34" sqref="G34"/>
    </sheetView>
  </sheetViews>
  <sheetFormatPr defaultRowHeight="14.4" x14ac:dyDescent="0.3"/>
  <sheetData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EBC8-662C-4A11-BE97-B7B530708C04}">
  <sheetPr>
    <pageSetUpPr fitToPage="1"/>
  </sheetPr>
  <dimension ref="A1:J24"/>
  <sheetViews>
    <sheetView zoomScale="110" zoomScaleNormal="110" workbookViewId="0">
      <selection activeCell="J6" sqref="J6"/>
    </sheetView>
  </sheetViews>
  <sheetFormatPr defaultColWidth="8.77734375" defaultRowHeight="13.8" x14ac:dyDescent="0.3"/>
  <cols>
    <col min="1" max="1" width="31.77734375" style="1" customWidth="1"/>
    <col min="2" max="2" width="12.88671875" style="3" customWidth="1"/>
    <col min="3" max="3" width="9.5546875" style="1" customWidth="1"/>
    <col min="4" max="4" width="12.88671875" style="6" customWidth="1"/>
    <col min="5" max="5" width="9.6640625" style="4" bestFit="1" customWidth="1"/>
    <col min="6" max="6" width="10.77734375" style="1" customWidth="1"/>
    <col min="7" max="7" width="13.21875" style="3" customWidth="1"/>
    <col min="8" max="8" width="10.5546875" style="1" bestFit="1" customWidth="1"/>
    <col min="9" max="16384" width="8.77734375" style="1"/>
  </cols>
  <sheetData>
    <row r="1" spans="1:10" ht="14.4" thickBot="1" x14ac:dyDescent="0.35">
      <c r="A1" s="51" t="s">
        <v>0</v>
      </c>
      <c r="B1" s="66" t="str">
        <f>+'A1 Employees'!B1</f>
        <v>LIFE21 xxxxx</v>
      </c>
      <c r="C1" s="67"/>
      <c r="D1" s="67"/>
      <c r="E1" s="53"/>
      <c r="F1" s="52"/>
      <c r="G1" s="54"/>
    </row>
    <row r="2" spans="1:10" ht="14.4" thickBot="1" x14ac:dyDescent="0.35">
      <c r="A2" s="55" t="s">
        <v>1</v>
      </c>
      <c r="B2" s="68" t="str">
        <f>+'A1 Employees'!B2</f>
        <v>XXXX</v>
      </c>
      <c r="C2" s="69"/>
      <c r="D2" s="69"/>
      <c r="E2" s="57"/>
      <c r="F2" s="56"/>
      <c r="G2" s="58"/>
    </row>
    <row r="3" spans="1:10" ht="14.4" thickBot="1" x14ac:dyDescent="0.35">
      <c r="A3" s="59" t="s">
        <v>2</v>
      </c>
      <c r="B3" s="70" t="str">
        <f>+'A1 Employees'!B3</f>
        <v>XX/XX/XX to XX/XX/XX</v>
      </c>
      <c r="C3" s="71"/>
      <c r="D3" s="71"/>
      <c r="E3" s="61"/>
      <c r="F3" s="60"/>
      <c r="G3" s="46"/>
    </row>
    <row r="4" spans="1:10" ht="54.6" customHeight="1" thickBot="1" x14ac:dyDescent="0.35">
      <c r="A4" s="163" t="s">
        <v>144</v>
      </c>
      <c r="B4" s="164"/>
      <c r="C4" s="164"/>
      <c r="D4" s="164"/>
      <c r="E4" s="164"/>
      <c r="F4" s="164"/>
      <c r="G4" s="165"/>
      <c r="H4" s="90"/>
      <c r="I4" s="90"/>
      <c r="J4" s="90"/>
    </row>
    <row r="5" spans="1:10" ht="14.4" thickBot="1" x14ac:dyDescent="0.35"/>
    <row r="6" spans="1:10" s="2" customFormat="1" ht="97.2" thickBot="1" x14ac:dyDescent="0.35">
      <c r="A6" s="62" t="s">
        <v>99</v>
      </c>
      <c r="B6" s="62" t="s">
        <v>49</v>
      </c>
      <c r="C6" s="63" t="s">
        <v>7</v>
      </c>
      <c r="D6" s="64" t="s">
        <v>13</v>
      </c>
      <c r="E6" s="95" t="s">
        <v>8</v>
      </c>
      <c r="F6" s="65" t="s">
        <v>11</v>
      </c>
      <c r="G6" s="65" t="s">
        <v>9</v>
      </c>
    </row>
    <row r="7" spans="1:10" ht="14.4" thickBot="1" x14ac:dyDescent="0.35">
      <c r="A7" s="111" t="s">
        <v>106</v>
      </c>
      <c r="B7" s="117" t="s">
        <v>57</v>
      </c>
      <c r="C7" s="140">
        <f>MROUND((215/12)*D7,0.5)</f>
        <v>107.5</v>
      </c>
      <c r="D7" s="118">
        <v>6</v>
      </c>
      <c r="E7" s="85">
        <f>IF(B7="",0,282.222222222222*VLOOKUP(B7,CCC!$A$2:$C$34,3,0))</f>
        <v>300.00222222222197</v>
      </c>
      <c r="F7" s="109">
        <v>100</v>
      </c>
      <c r="G7" s="86">
        <f t="shared" ref="G7:G21" si="0">IF(C7&gt;F7,F7*E7,C7*E7)</f>
        <v>30000.222222222197</v>
      </c>
    </row>
    <row r="8" spans="1:10" ht="14.4" thickBot="1" x14ac:dyDescent="0.35">
      <c r="A8" s="112" t="s">
        <v>107</v>
      </c>
      <c r="B8" s="117" t="s">
        <v>60</v>
      </c>
      <c r="C8" s="140">
        <f t="shared" ref="C8:C21" si="1">MROUND((215/12)*D8,0.5)</f>
        <v>179</v>
      </c>
      <c r="D8" s="118">
        <v>10</v>
      </c>
      <c r="E8" s="85">
        <f>IF(B8="",0,282.222222222222*VLOOKUP(B8,CCC!$A$2:$C$34,3,0))</f>
        <v>282.222222222222</v>
      </c>
      <c r="F8" s="109">
        <v>200</v>
      </c>
      <c r="G8" s="154">
        <f t="shared" si="0"/>
        <v>50517.777777777737</v>
      </c>
      <c r="H8" s="92"/>
    </row>
    <row r="9" spans="1:10" ht="14.4" thickBot="1" x14ac:dyDescent="0.35">
      <c r="A9" s="111" t="s">
        <v>108</v>
      </c>
      <c r="B9" s="117" t="s">
        <v>66</v>
      </c>
      <c r="C9" s="140">
        <f t="shared" si="1"/>
        <v>215</v>
      </c>
      <c r="D9" s="118">
        <v>12</v>
      </c>
      <c r="E9" s="85">
        <f>IF(B9="",0,282.222222222222*VLOOKUP(B9,CCC!$A$2:$C$34,3,0))</f>
        <v>223.23777777777761</v>
      </c>
      <c r="F9" s="109">
        <v>179</v>
      </c>
      <c r="G9" s="86">
        <f t="shared" si="0"/>
        <v>39959.562222222194</v>
      </c>
    </row>
    <row r="10" spans="1:10" ht="14.4" thickBot="1" x14ac:dyDescent="0.35">
      <c r="A10" s="103" t="s">
        <v>6</v>
      </c>
      <c r="B10" s="117"/>
      <c r="C10" s="140">
        <f t="shared" si="1"/>
        <v>0</v>
      </c>
      <c r="D10" s="118"/>
      <c r="E10" s="85">
        <f>IF(B10="",0,282.222222222222*VLOOKUP(B10,CCC!$A$2:$C$34,3,0))</f>
        <v>0</v>
      </c>
      <c r="F10" s="109">
        <v>0</v>
      </c>
      <c r="G10" s="86">
        <f t="shared" si="0"/>
        <v>0</v>
      </c>
    </row>
    <row r="11" spans="1:10" ht="14.4" thickBot="1" x14ac:dyDescent="0.35">
      <c r="A11" s="110"/>
      <c r="B11" s="117"/>
      <c r="C11" s="140">
        <f t="shared" si="1"/>
        <v>0</v>
      </c>
      <c r="D11" s="118"/>
      <c r="E11" s="85">
        <f>IF(B11="",0,282.222222222222*VLOOKUP(B11,CCC!$A$2:$C$34,3,0))</f>
        <v>0</v>
      </c>
      <c r="F11" s="109">
        <v>0</v>
      </c>
      <c r="G11" s="86">
        <f t="shared" si="0"/>
        <v>0</v>
      </c>
    </row>
    <row r="12" spans="1:10" ht="14.4" thickBot="1" x14ac:dyDescent="0.35">
      <c r="A12" s="103"/>
      <c r="B12" s="117"/>
      <c r="C12" s="140">
        <f t="shared" si="1"/>
        <v>0</v>
      </c>
      <c r="D12" s="118"/>
      <c r="E12" s="85">
        <f>IF(B12="",0,282.222222222222*VLOOKUP(B12,CCC!$A$2:$C$34,3,0))</f>
        <v>0</v>
      </c>
      <c r="F12" s="109">
        <v>0</v>
      </c>
      <c r="G12" s="86">
        <f t="shared" si="0"/>
        <v>0</v>
      </c>
    </row>
    <row r="13" spans="1:10" ht="14.4" thickBot="1" x14ac:dyDescent="0.35">
      <c r="A13" s="110"/>
      <c r="B13" s="117"/>
      <c r="C13" s="140">
        <f t="shared" si="1"/>
        <v>0</v>
      </c>
      <c r="D13" s="118"/>
      <c r="E13" s="85">
        <f>IF(B13="",0,282.222222222222*VLOOKUP(B13,CCC!$A$2:$C$34,3,0))</f>
        <v>0</v>
      </c>
      <c r="F13" s="109">
        <v>0</v>
      </c>
      <c r="G13" s="86">
        <f t="shared" si="0"/>
        <v>0</v>
      </c>
    </row>
    <row r="14" spans="1:10" ht="14.4" thickBot="1" x14ac:dyDescent="0.35">
      <c r="A14" s="103"/>
      <c r="B14" s="117"/>
      <c r="C14" s="140">
        <f t="shared" si="1"/>
        <v>0</v>
      </c>
      <c r="D14" s="118"/>
      <c r="E14" s="85">
        <f>IF(B14="",0,282.222222222222*VLOOKUP(B14,CCC!$A$2:$C$34,3,0))</f>
        <v>0</v>
      </c>
      <c r="F14" s="109">
        <v>0</v>
      </c>
      <c r="G14" s="86">
        <f t="shared" si="0"/>
        <v>0</v>
      </c>
    </row>
    <row r="15" spans="1:10" ht="14.4" thickBot="1" x14ac:dyDescent="0.35">
      <c r="A15" s="103"/>
      <c r="B15" s="117"/>
      <c r="C15" s="140">
        <f t="shared" si="1"/>
        <v>0</v>
      </c>
      <c r="D15" s="118"/>
      <c r="E15" s="85">
        <f>IF(B15="",0,282.222222222222*VLOOKUP(B15,CCC!$A$2:$C$34,3,0))</f>
        <v>0</v>
      </c>
      <c r="F15" s="109">
        <v>0</v>
      </c>
      <c r="G15" s="86">
        <f t="shared" si="0"/>
        <v>0</v>
      </c>
    </row>
    <row r="16" spans="1:10" ht="14.4" thickBot="1" x14ac:dyDescent="0.35">
      <c r="A16" s="103"/>
      <c r="B16" s="117"/>
      <c r="C16" s="140">
        <f t="shared" si="1"/>
        <v>0</v>
      </c>
      <c r="D16" s="118"/>
      <c r="E16" s="85">
        <f>IF(B16="",0,282.222222222222*VLOOKUP(B16,CCC!$A$2:$C$34,3,0))</f>
        <v>0</v>
      </c>
      <c r="F16" s="109">
        <v>0</v>
      </c>
      <c r="G16" s="86">
        <f t="shared" si="0"/>
        <v>0</v>
      </c>
    </row>
    <row r="17" spans="1:7" ht="14.4" thickBot="1" x14ac:dyDescent="0.35">
      <c r="A17" s="103"/>
      <c r="B17" s="117"/>
      <c r="C17" s="140">
        <f t="shared" si="1"/>
        <v>0</v>
      </c>
      <c r="D17" s="118"/>
      <c r="E17" s="85">
        <f>IF(B17="",0,282.222222222222*VLOOKUP(B17,CCC!$A$2:$C$34,3,0))</f>
        <v>0</v>
      </c>
      <c r="F17" s="109">
        <v>0</v>
      </c>
      <c r="G17" s="86">
        <f t="shared" si="0"/>
        <v>0</v>
      </c>
    </row>
    <row r="18" spans="1:7" ht="14.4" thickBot="1" x14ac:dyDescent="0.35">
      <c r="A18" s="113"/>
      <c r="B18" s="117"/>
      <c r="C18" s="140">
        <f t="shared" si="1"/>
        <v>0</v>
      </c>
      <c r="D18" s="118"/>
      <c r="E18" s="85">
        <f>IF(B18="",0,282.222222222222*VLOOKUP(B18,CCC!$A$2:$C$34,3,0))</f>
        <v>0</v>
      </c>
      <c r="F18" s="109">
        <v>0</v>
      </c>
      <c r="G18" s="86">
        <f t="shared" si="0"/>
        <v>0</v>
      </c>
    </row>
    <row r="19" spans="1:7" ht="14.4" thickBot="1" x14ac:dyDescent="0.35">
      <c r="A19" s="113"/>
      <c r="B19" s="117"/>
      <c r="C19" s="140">
        <f t="shared" si="1"/>
        <v>0</v>
      </c>
      <c r="D19" s="118"/>
      <c r="E19" s="85">
        <f>IF(B19="",0,282.222222222222*VLOOKUP(B19,CCC!$A$2:$C$34,3,0))</f>
        <v>0</v>
      </c>
      <c r="F19" s="109">
        <v>0</v>
      </c>
      <c r="G19" s="86">
        <f t="shared" si="0"/>
        <v>0</v>
      </c>
    </row>
    <row r="20" spans="1:7" ht="14.4" thickBot="1" x14ac:dyDescent="0.35">
      <c r="A20" s="113"/>
      <c r="B20" s="117"/>
      <c r="C20" s="140">
        <f t="shared" si="1"/>
        <v>0</v>
      </c>
      <c r="D20" s="118"/>
      <c r="E20" s="85">
        <f>IF(B20="",0,282.222222222222*VLOOKUP(B20,CCC!$A$2:$C$34,3,0))</f>
        <v>0</v>
      </c>
      <c r="F20" s="109">
        <v>0</v>
      </c>
      <c r="G20" s="86">
        <f t="shared" si="0"/>
        <v>0</v>
      </c>
    </row>
    <row r="21" spans="1:7" ht="14.4" thickBot="1" x14ac:dyDescent="0.35">
      <c r="A21" s="113"/>
      <c r="B21" s="117"/>
      <c r="C21" s="140">
        <f t="shared" si="1"/>
        <v>0</v>
      </c>
      <c r="D21" s="118"/>
      <c r="E21" s="85">
        <f>IF(B21="",0,282.222222222222*VLOOKUP(B21,CCC!$A$2:$C$34,3,0))</f>
        <v>0</v>
      </c>
      <c r="F21" s="109">
        <v>0</v>
      </c>
      <c r="G21" s="86">
        <f t="shared" si="0"/>
        <v>0</v>
      </c>
    </row>
    <row r="22" spans="1:7" ht="14.4" thickBot="1" x14ac:dyDescent="0.35">
      <c r="A22" s="40"/>
      <c r="B22" s="40"/>
      <c r="C22" s="41"/>
      <c r="D22" s="42"/>
      <c r="E22" s="43" t="s">
        <v>10</v>
      </c>
      <c r="F22" s="46"/>
      <c r="G22" s="87">
        <f>SUM(G7:G21)</f>
        <v>120477.56222222213</v>
      </c>
    </row>
    <row r="23" spans="1:7" ht="32.4" customHeight="1" x14ac:dyDescent="0.3">
      <c r="A23" s="166" t="s">
        <v>21</v>
      </c>
      <c r="B23" s="166"/>
      <c r="C23" s="166"/>
      <c r="D23" s="166"/>
      <c r="E23" s="166"/>
      <c r="F23" s="166"/>
      <c r="G23" s="166"/>
    </row>
    <row r="24" spans="1:7" ht="31.5" customHeight="1" x14ac:dyDescent="0.3">
      <c r="A24" s="166" t="s">
        <v>109</v>
      </c>
      <c r="B24" s="166"/>
      <c r="C24" s="166"/>
      <c r="D24" s="166"/>
      <c r="E24" s="166"/>
      <c r="F24" s="166"/>
      <c r="G24" s="166"/>
    </row>
  </sheetData>
  <mergeCells count="3">
    <mergeCell ref="A4:G4"/>
    <mergeCell ref="A24:G24"/>
    <mergeCell ref="A23:G23"/>
  </mergeCells>
  <pageMargins left="0.7" right="0.7" top="0.75" bottom="0.75" header="0.3" footer="0.3"/>
  <pageSetup paperSize="9" scale="86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ntry not valid" error="Select a country from the list" promptTitle="Country" xr:uid="{9A5E54E2-77F3-4D9B-B261-75A59D8E42C7}">
          <x14:formula1>
            <xm:f>CCC!$A$2:$A$34+$A$2:$G$34</xm:f>
          </x14:formula1>
          <xm:sqref>B6</xm:sqref>
        </x14:dataValidation>
        <x14:dataValidation type="list" allowBlank="1" showInputMessage="1" showErrorMessage="1" promptTitle="Country" prompt="Please select a country from the list" xr:uid="{CEBDCD57-F4BE-434A-9835-325C878D6311}">
          <x14:formula1>
            <xm:f>CCC!$A$2:$A$34</xm:f>
          </x14:formula1>
          <xm:sqref>B8:B21</xm:sqref>
        </x14:dataValidation>
        <x14:dataValidation type="list" allowBlank="1" showInputMessage="1" showErrorMessage="1" promptTitle="Country" prompt="Select a country from the list" xr:uid="{AFF51CA9-C037-4883-A379-603B951EC871}">
          <x14:formula1>
            <xm:f>CCC!$A$2:$A$34</xm:f>
          </x14:formula1>
          <xm:sqref>B7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5DF1-675C-4EA6-A901-676AB0C48A0B}">
  <dimension ref="A1:C34"/>
  <sheetViews>
    <sheetView workbookViewId="0">
      <selection activeCell="A2" sqref="A2:A34"/>
    </sheetView>
  </sheetViews>
  <sheetFormatPr defaultColWidth="8.77734375" defaultRowHeight="14.4" x14ac:dyDescent="0.3"/>
  <cols>
    <col min="1" max="2" width="8.77734375" style="9"/>
    <col min="3" max="3" width="8.77734375" style="93"/>
    <col min="4" max="16384" width="8.77734375" style="9"/>
  </cols>
  <sheetData>
    <row r="1" spans="1:3" x14ac:dyDescent="0.3">
      <c r="A1" s="101" t="s">
        <v>145</v>
      </c>
      <c r="B1" s="101" t="s">
        <v>96</v>
      </c>
      <c r="C1" s="99" t="s">
        <v>97</v>
      </c>
    </row>
    <row r="2" spans="1:3" x14ac:dyDescent="0.3">
      <c r="A2" s="101" t="s">
        <v>57</v>
      </c>
      <c r="B2" s="101" t="s">
        <v>22</v>
      </c>
      <c r="C2" s="142">
        <v>1.0629999999999999</v>
      </c>
    </row>
    <row r="3" spans="1:3" x14ac:dyDescent="0.3">
      <c r="A3" s="101" t="s">
        <v>60</v>
      </c>
      <c r="B3" s="101" t="s">
        <v>23</v>
      </c>
      <c r="C3" s="142">
        <v>1</v>
      </c>
    </row>
    <row r="4" spans="1:3" x14ac:dyDescent="0.3">
      <c r="A4" s="101" t="s">
        <v>73</v>
      </c>
      <c r="B4" s="101" t="s">
        <v>24</v>
      </c>
      <c r="C4" s="142">
        <v>0.54800000000000004</v>
      </c>
    </row>
    <row r="5" spans="1:3" x14ac:dyDescent="0.3">
      <c r="A5" s="101" t="s">
        <v>69</v>
      </c>
      <c r="B5" s="101" t="s">
        <v>25</v>
      </c>
      <c r="C5" s="142">
        <v>0.77500000000000002</v>
      </c>
    </row>
    <row r="6" spans="1:3" x14ac:dyDescent="0.3">
      <c r="A6" s="101" t="s">
        <v>66</v>
      </c>
      <c r="B6" s="101" t="s">
        <v>26</v>
      </c>
      <c r="C6" s="142">
        <v>0.79100000000000004</v>
      </c>
    </row>
    <row r="7" spans="1:3" x14ac:dyDescent="0.3">
      <c r="A7" s="101" t="s">
        <v>61</v>
      </c>
      <c r="B7" s="101" t="s">
        <v>27</v>
      </c>
      <c r="C7" s="142">
        <v>0.98299999999999998</v>
      </c>
    </row>
    <row r="8" spans="1:3" x14ac:dyDescent="0.3">
      <c r="A8" s="101" t="s">
        <v>54</v>
      </c>
      <c r="B8" s="101" t="s">
        <v>28</v>
      </c>
      <c r="C8" s="142">
        <v>1.32</v>
      </c>
    </row>
    <row r="9" spans="1:3" x14ac:dyDescent="0.3">
      <c r="A9" s="101" t="s">
        <v>74</v>
      </c>
      <c r="B9" s="101" t="s">
        <v>29</v>
      </c>
      <c r="C9" s="142">
        <v>0.80300000000000005</v>
      </c>
    </row>
    <row r="10" spans="1:3" x14ac:dyDescent="0.3">
      <c r="A10" s="101" t="s">
        <v>67</v>
      </c>
      <c r="B10" s="101" t="s">
        <v>30</v>
      </c>
      <c r="C10" s="142">
        <v>0.81599999999999995</v>
      </c>
    </row>
    <row r="11" spans="1:3" x14ac:dyDescent="0.3">
      <c r="A11" s="101" t="s">
        <v>68</v>
      </c>
      <c r="B11" s="101" t="s">
        <v>31</v>
      </c>
      <c r="C11" s="142">
        <v>0.91300000000000003</v>
      </c>
    </row>
    <row r="12" spans="1:3" x14ac:dyDescent="0.3">
      <c r="A12" s="101" t="s">
        <v>64</v>
      </c>
      <c r="B12" s="101" t="s">
        <v>32</v>
      </c>
      <c r="C12" s="142">
        <v>1.1950000000000001</v>
      </c>
    </row>
    <row r="13" spans="1:3" x14ac:dyDescent="0.3">
      <c r="A13" s="101" t="s">
        <v>62</v>
      </c>
      <c r="B13" s="101" t="s">
        <v>33</v>
      </c>
      <c r="C13" s="142">
        <v>1.1639999999999999</v>
      </c>
    </row>
    <row r="14" spans="1:3" x14ac:dyDescent="0.3">
      <c r="A14" s="101" t="s">
        <v>75</v>
      </c>
      <c r="B14" s="101" t="s">
        <v>34</v>
      </c>
      <c r="C14" s="142">
        <v>0.755</v>
      </c>
    </row>
    <row r="15" spans="1:3" x14ac:dyDescent="0.3">
      <c r="A15" s="101" t="s">
        <v>78</v>
      </c>
      <c r="B15" s="101" t="s">
        <v>35</v>
      </c>
      <c r="C15" s="142">
        <v>0.72</v>
      </c>
    </row>
    <row r="16" spans="1:3" x14ac:dyDescent="0.3">
      <c r="A16" s="101" t="s">
        <v>55</v>
      </c>
      <c r="B16" s="101" t="s">
        <v>36</v>
      </c>
      <c r="C16" s="142">
        <v>1.1950000000000001</v>
      </c>
    </row>
    <row r="17" spans="1:3" x14ac:dyDescent="0.3">
      <c r="A17" s="101" t="s">
        <v>63</v>
      </c>
      <c r="B17" s="101" t="s">
        <v>37</v>
      </c>
      <c r="C17" s="142">
        <v>0.97399999999999998</v>
      </c>
    </row>
    <row r="18" spans="1:3" x14ac:dyDescent="0.3">
      <c r="A18" s="101" t="s">
        <v>77</v>
      </c>
      <c r="B18" s="101" t="s">
        <v>38</v>
      </c>
      <c r="C18" s="142">
        <v>0.72799999999999998</v>
      </c>
    </row>
    <row r="19" spans="1:3" x14ac:dyDescent="0.3">
      <c r="A19" s="101" t="s">
        <v>56</v>
      </c>
      <c r="B19" s="101" t="s">
        <v>39</v>
      </c>
      <c r="C19" s="142">
        <v>1</v>
      </c>
    </row>
    <row r="20" spans="1:3" x14ac:dyDescent="0.3">
      <c r="A20" s="101" t="s">
        <v>76</v>
      </c>
      <c r="B20" s="101" t="s">
        <v>40</v>
      </c>
      <c r="C20" s="142">
        <v>0.76</v>
      </c>
    </row>
    <row r="21" spans="1:3" x14ac:dyDescent="0.3">
      <c r="A21" s="101" t="s">
        <v>70</v>
      </c>
      <c r="B21" s="101" t="s">
        <v>41</v>
      </c>
      <c r="C21" s="142">
        <v>0.88100000000000001</v>
      </c>
    </row>
    <row r="22" spans="1:3" x14ac:dyDescent="0.3">
      <c r="A22" s="101" t="s">
        <v>81</v>
      </c>
      <c r="B22" s="101" t="s">
        <v>42</v>
      </c>
      <c r="C22" s="142">
        <v>1.0960000000000001</v>
      </c>
    </row>
    <row r="23" spans="1:3" x14ac:dyDescent="0.3">
      <c r="A23" s="101" t="s">
        <v>79</v>
      </c>
      <c r="B23" s="101" t="s">
        <v>43</v>
      </c>
      <c r="C23" s="142">
        <v>0.70499999999999996</v>
      </c>
    </row>
    <row r="24" spans="1:3" x14ac:dyDescent="0.3">
      <c r="A24" s="101" t="s">
        <v>71</v>
      </c>
      <c r="B24" s="101" t="s">
        <v>44</v>
      </c>
      <c r="C24" s="142">
        <v>0.84299999999999997</v>
      </c>
    </row>
    <row r="25" spans="1:3" x14ac:dyDescent="0.3">
      <c r="A25" s="101" t="s">
        <v>80</v>
      </c>
      <c r="B25" s="101" t="s">
        <v>45</v>
      </c>
      <c r="C25" s="142">
        <v>0.65400000000000003</v>
      </c>
    </row>
    <row r="26" spans="1:3" x14ac:dyDescent="0.3">
      <c r="A26" s="101" t="s">
        <v>58</v>
      </c>
      <c r="B26" s="101" t="s">
        <v>46</v>
      </c>
      <c r="C26" s="142">
        <v>1.254</v>
      </c>
    </row>
    <row r="27" spans="1:3" x14ac:dyDescent="0.3">
      <c r="A27" s="101" t="s">
        <v>72</v>
      </c>
      <c r="B27" s="101" t="s">
        <v>47</v>
      </c>
      <c r="C27" s="142">
        <v>0.83299999999999996</v>
      </c>
    </row>
    <row r="28" spans="1:3" x14ac:dyDescent="0.3">
      <c r="A28" s="101" t="s">
        <v>83</v>
      </c>
      <c r="B28" s="101" t="s">
        <v>48</v>
      </c>
      <c r="C28" s="142">
        <v>0.78100000000000003</v>
      </c>
    </row>
    <row r="29" spans="1:3" x14ac:dyDescent="0.3">
      <c r="A29" s="101" t="s">
        <v>141</v>
      </c>
      <c r="B29" s="101" t="s">
        <v>131</v>
      </c>
      <c r="C29" s="142">
        <v>1.286</v>
      </c>
    </row>
    <row r="30" spans="1:3" x14ac:dyDescent="0.3">
      <c r="A30" s="101" t="s">
        <v>137</v>
      </c>
      <c r="B30" s="101" t="s">
        <v>132</v>
      </c>
      <c r="C30" s="142">
        <v>1.286</v>
      </c>
    </row>
    <row r="31" spans="1:3" x14ac:dyDescent="0.3">
      <c r="A31" s="101" t="s">
        <v>142</v>
      </c>
      <c r="B31" s="101" t="s">
        <v>133</v>
      </c>
      <c r="C31" s="142">
        <v>1.3049999999999999</v>
      </c>
    </row>
    <row r="32" spans="1:3" x14ac:dyDescent="0.3">
      <c r="A32" s="101" t="s">
        <v>140</v>
      </c>
      <c r="B32" s="101" t="s">
        <v>134</v>
      </c>
      <c r="C32" s="142">
        <v>0.63200000000000001</v>
      </c>
    </row>
    <row r="33" spans="1:3" x14ac:dyDescent="0.3">
      <c r="A33" s="101" t="s">
        <v>138</v>
      </c>
      <c r="B33" s="101" t="s">
        <v>135</v>
      </c>
      <c r="C33" s="142">
        <v>0.50700000000000001</v>
      </c>
    </row>
    <row r="34" spans="1:3" x14ac:dyDescent="0.3">
      <c r="A34" s="101" t="s">
        <v>139</v>
      </c>
      <c r="B34" s="101" t="s">
        <v>136</v>
      </c>
      <c r="C34" s="142">
        <v>1.0089999999999999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8413-A286-438B-A9B3-20E77193629A}">
  <sheetPr>
    <pageSetUpPr fitToPage="1"/>
  </sheetPr>
  <dimension ref="A1:J25"/>
  <sheetViews>
    <sheetView zoomScale="110" zoomScaleNormal="110" workbookViewId="0">
      <selection activeCell="G8" sqref="G8"/>
    </sheetView>
  </sheetViews>
  <sheetFormatPr defaultColWidth="8.77734375" defaultRowHeight="13.8" x14ac:dyDescent="0.3"/>
  <cols>
    <col min="1" max="1" width="31.77734375" style="1" customWidth="1"/>
    <col min="2" max="2" width="7.77734375" style="3" customWidth="1"/>
    <col min="3" max="3" width="12.44140625" style="1" customWidth="1"/>
    <col min="4" max="4" width="12.88671875" style="6" customWidth="1"/>
    <col min="5" max="5" width="9.6640625" style="4" bestFit="1" customWidth="1"/>
    <col min="6" max="6" width="8.77734375" style="1"/>
    <col min="7" max="7" width="13.21875" style="3" customWidth="1"/>
    <col min="8" max="8" width="8.77734375" style="1"/>
    <col min="9" max="9" width="9.6640625" style="1" bestFit="1" customWidth="1"/>
    <col min="10" max="16384" width="8.77734375" style="1"/>
  </cols>
  <sheetData>
    <row r="1" spans="1:10" ht="14.4" thickBot="1" x14ac:dyDescent="0.35">
      <c r="A1" s="51" t="s">
        <v>0</v>
      </c>
      <c r="B1" s="66" t="str">
        <f>+'A1 Employees'!B1</f>
        <v>LIFE21 xxxxx</v>
      </c>
      <c r="C1" s="67"/>
      <c r="D1" s="67"/>
      <c r="E1" s="53"/>
      <c r="F1" s="52"/>
      <c r="G1" s="54"/>
    </row>
    <row r="2" spans="1:10" ht="14.4" thickBot="1" x14ac:dyDescent="0.35">
      <c r="A2" s="55" t="s">
        <v>1</v>
      </c>
      <c r="B2" s="68" t="str">
        <f>+'A1 Employees'!B2</f>
        <v>XXXX</v>
      </c>
      <c r="C2" s="69"/>
      <c r="D2" s="69"/>
      <c r="E2" s="57"/>
      <c r="F2" s="56"/>
      <c r="G2" s="58"/>
    </row>
    <row r="3" spans="1:10" ht="14.4" thickBot="1" x14ac:dyDescent="0.35">
      <c r="A3" s="59" t="s">
        <v>2</v>
      </c>
      <c r="B3" s="70" t="str">
        <f>+'A1 Employees'!B3</f>
        <v>XX/XX/XX to XX/XX/XX</v>
      </c>
      <c r="C3" s="71"/>
      <c r="D3" s="71"/>
      <c r="E3" s="61"/>
      <c r="F3" s="60"/>
      <c r="G3" s="46"/>
    </row>
    <row r="4" spans="1:10" ht="39.6" customHeight="1" thickBot="1" x14ac:dyDescent="0.35">
      <c r="A4" s="163" t="s">
        <v>168</v>
      </c>
      <c r="B4" s="164"/>
      <c r="C4" s="164"/>
      <c r="D4" s="164"/>
      <c r="E4" s="164"/>
      <c r="F4" s="164"/>
      <c r="G4" s="165"/>
      <c r="H4" s="90"/>
      <c r="I4" s="90"/>
      <c r="J4" s="90"/>
    </row>
    <row r="5" spans="1:10" ht="14.4" thickBot="1" x14ac:dyDescent="0.35"/>
    <row r="6" spans="1:10" s="2" customFormat="1" ht="124.8" thickBot="1" x14ac:dyDescent="0.35">
      <c r="A6" s="62" t="s">
        <v>100</v>
      </c>
      <c r="B6" s="62" t="s">
        <v>49</v>
      </c>
      <c r="C6" s="63" t="s">
        <v>7</v>
      </c>
      <c r="D6" s="64" t="s">
        <v>13</v>
      </c>
      <c r="E6" s="95" t="s">
        <v>8</v>
      </c>
      <c r="F6" s="65" t="s">
        <v>11</v>
      </c>
      <c r="G6" s="65" t="s">
        <v>9</v>
      </c>
    </row>
    <row r="7" spans="1:10" ht="14.4" thickBot="1" x14ac:dyDescent="0.35">
      <c r="A7" s="103" t="s">
        <v>94</v>
      </c>
      <c r="B7" s="117" t="s">
        <v>57</v>
      </c>
      <c r="C7" s="140">
        <f>MROUND((215/12)*D7,0.5)</f>
        <v>286.5</v>
      </c>
      <c r="D7" s="118">
        <v>16</v>
      </c>
      <c r="E7" s="85">
        <f>+IF(B7="",0,VLOOKUP(B7,'Volunteers daily rate'!$A$2:$C$36,3,0))</f>
        <v>157</v>
      </c>
      <c r="F7" s="109">
        <v>215</v>
      </c>
      <c r="G7" s="86">
        <f t="shared" ref="G7:G21" si="0">IF(C7&gt;F7,F7*E7,C7*E7)</f>
        <v>33755</v>
      </c>
      <c r="I7" s="92"/>
    </row>
    <row r="8" spans="1:10" ht="14.4" thickBot="1" x14ac:dyDescent="0.35">
      <c r="A8" s="110" t="s">
        <v>93</v>
      </c>
      <c r="B8" s="117" t="s">
        <v>72</v>
      </c>
      <c r="C8" s="140">
        <f t="shared" ref="C8:C21" si="1">MROUND((215/12)*D8,0.5)</f>
        <v>215</v>
      </c>
      <c r="D8" s="118">
        <v>12</v>
      </c>
      <c r="E8" s="85">
        <f>+IF(B8="",0,VLOOKUP(B8,'Volunteers daily rate'!$A$2:$C$36,3,0))</f>
        <v>78</v>
      </c>
      <c r="F8" s="109">
        <v>287</v>
      </c>
      <c r="G8" s="154">
        <f t="shared" si="0"/>
        <v>16770</v>
      </c>
      <c r="H8" s="92"/>
    </row>
    <row r="9" spans="1:10" ht="14.4" thickBot="1" x14ac:dyDescent="0.35">
      <c r="A9" s="103" t="s">
        <v>95</v>
      </c>
      <c r="B9" s="117" t="s">
        <v>62</v>
      </c>
      <c r="C9" s="140">
        <f t="shared" si="1"/>
        <v>36</v>
      </c>
      <c r="D9" s="118">
        <v>2</v>
      </c>
      <c r="E9" s="85">
        <f>+IF(B9="",0,VLOOKUP(B9,'Volunteers daily rate'!$A$2:$C$36,3,0))</f>
        <v>131</v>
      </c>
      <c r="F9" s="109">
        <v>20</v>
      </c>
      <c r="G9" s="86">
        <f t="shared" si="0"/>
        <v>2620</v>
      </c>
    </row>
    <row r="10" spans="1:10" ht="14.4" thickBot="1" x14ac:dyDescent="0.35">
      <c r="A10" s="103" t="s">
        <v>6</v>
      </c>
      <c r="B10" s="117"/>
      <c r="C10" s="140">
        <f t="shared" si="1"/>
        <v>0</v>
      </c>
      <c r="D10" s="118"/>
      <c r="E10" s="85">
        <f>+IF(B10="",0,VLOOKUP(B10,'Volunteers daily rate'!$A$2:$C$36,3,0))</f>
        <v>0</v>
      </c>
      <c r="F10" s="109">
        <v>0</v>
      </c>
      <c r="G10" s="86">
        <f t="shared" si="0"/>
        <v>0</v>
      </c>
    </row>
    <row r="11" spans="1:10" ht="14.4" thickBot="1" x14ac:dyDescent="0.35">
      <c r="A11" s="110"/>
      <c r="B11" s="117"/>
      <c r="C11" s="140">
        <f t="shared" si="1"/>
        <v>0</v>
      </c>
      <c r="D11" s="118"/>
      <c r="E11" s="85">
        <f>+IF(B11="",0,VLOOKUP(B11,'Volunteers daily rate'!$A$2:$C$36,3,0))</f>
        <v>0</v>
      </c>
      <c r="F11" s="109">
        <v>0</v>
      </c>
      <c r="G11" s="86">
        <f t="shared" si="0"/>
        <v>0</v>
      </c>
    </row>
    <row r="12" spans="1:10" ht="14.4" thickBot="1" x14ac:dyDescent="0.35">
      <c r="A12" s="103"/>
      <c r="B12" s="117"/>
      <c r="C12" s="140">
        <f t="shared" si="1"/>
        <v>0</v>
      </c>
      <c r="D12" s="118"/>
      <c r="E12" s="85">
        <f>+IF(B12="",0,VLOOKUP(B12,'Volunteers daily rate'!$A$2:$C$36,3,0))</f>
        <v>0</v>
      </c>
      <c r="F12" s="109">
        <v>0</v>
      </c>
      <c r="G12" s="86">
        <f t="shared" si="0"/>
        <v>0</v>
      </c>
    </row>
    <row r="13" spans="1:10" ht="14.4" thickBot="1" x14ac:dyDescent="0.35">
      <c r="A13" s="110"/>
      <c r="B13" s="117"/>
      <c r="C13" s="140">
        <f t="shared" si="1"/>
        <v>0</v>
      </c>
      <c r="D13" s="118"/>
      <c r="E13" s="85">
        <f>+IF(B13="",0,VLOOKUP(B13,'Volunteers daily rate'!$A$2:$C$36,3,0))</f>
        <v>0</v>
      </c>
      <c r="F13" s="109">
        <v>0</v>
      </c>
      <c r="G13" s="86">
        <f t="shared" si="0"/>
        <v>0</v>
      </c>
    </row>
    <row r="14" spans="1:10" ht="14.4" thickBot="1" x14ac:dyDescent="0.35">
      <c r="A14" s="103"/>
      <c r="B14" s="117"/>
      <c r="C14" s="140">
        <f t="shared" si="1"/>
        <v>0</v>
      </c>
      <c r="D14" s="118"/>
      <c r="E14" s="85">
        <f>+IF(B14="",0,VLOOKUP(B14,'Volunteers daily rate'!$A$2:$C$36,3,0))</f>
        <v>0</v>
      </c>
      <c r="F14" s="109">
        <v>0</v>
      </c>
      <c r="G14" s="86">
        <f t="shared" si="0"/>
        <v>0</v>
      </c>
    </row>
    <row r="15" spans="1:10" ht="14.4" thickBot="1" x14ac:dyDescent="0.35">
      <c r="A15" s="103"/>
      <c r="B15" s="117"/>
      <c r="C15" s="140">
        <f t="shared" si="1"/>
        <v>0</v>
      </c>
      <c r="D15" s="118"/>
      <c r="E15" s="85">
        <f>+IF(B15="",0,VLOOKUP(B15,'Volunteers daily rate'!$A$2:$C$36,3,0))</f>
        <v>0</v>
      </c>
      <c r="F15" s="109">
        <v>0</v>
      </c>
      <c r="G15" s="86">
        <f t="shared" si="0"/>
        <v>0</v>
      </c>
    </row>
    <row r="16" spans="1:10" ht="14.4" thickBot="1" x14ac:dyDescent="0.35">
      <c r="A16" s="103"/>
      <c r="B16" s="117"/>
      <c r="C16" s="140">
        <f t="shared" si="1"/>
        <v>0</v>
      </c>
      <c r="D16" s="118"/>
      <c r="E16" s="85">
        <f>+IF(B16="",0,VLOOKUP(B16,'Volunteers daily rate'!$A$2:$C$36,3,0))</f>
        <v>0</v>
      </c>
      <c r="F16" s="109">
        <v>0</v>
      </c>
      <c r="G16" s="86">
        <f t="shared" si="0"/>
        <v>0</v>
      </c>
    </row>
    <row r="17" spans="1:7" ht="14.4" thickBot="1" x14ac:dyDescent="0.35">
      <c r="A17" s="103"/>
      <c r="B17" s="117"/>
      <c r="C17" s="140">
        <f t="shared" si="1"/>
        <v>0</v>
      </c>
      <c r="D17" s="118"/>
      <c r="E17" s="85">
        <f>+IF(B17="",0,VLOOKUP(B17,'Volunteers daily rate'!$A$2:$C$36,3,0))</f>
        <v>0</v>
      </c>
      <c r="F17" s="109">
        <v>0</v>
      </c>
      <c r="G17" s="86">
        <f t="shared" si="0"/>
        <v>0</v>
      </c>
    </row>
    <row r="18" spans="1:7" ht="14.4" thickBot="1" x14ac:dyDescent="0.35">
      <c r="A18" s="113"/>
      <c r="B18" s="117"/>
      <c r="C18" s="140">
        <f t="shared" si="1"/>
        <v>0</v>
      </c>
      <c r="D18" s="118"/>
      <c r="E18" s="85">
        <f>+IF(B18="",0,VLOOKUP(B18,'Volunteers daily rate'!$A$2:$C$36,3,0))</f>
        <v>0</v>
      </c>
      <c r="F18" s="109">
        <v>0</v>
      </c>
      <c r="G18" s="86">
        <f t="shared" si="0"/>
        <v>0</v>
      </c>
    </row>
    <row r="19" spans="1:7" ht="14.4" thickBot="1" x14ac:dyDescent="0.35">
      <c r="A19" s="113"/>
      <c r="B19" s="117"/>
      <c r="C19" s="140">
        <f t="shared" si="1"/>
        <v>0</v>
      </c>
      <c r="D19" s="118"/>
      <c r="E19" s="85">
        <f>+IF(B19="",0,VLOOKUP(B19,'Volunteers daily rate'!$A$2:$C$36,3,0))</f>
        <v>0</v>
      </c>
      <c r="F19" s="109">
        <v>0</v>
      </c>
      <c r="G19" s="86">
        <f t="shared" si="0"/>
        <v>0</v>
      </c>
    </row>
    <row r="20" spans="1:7" ht="14.4" thickBot="1" x14ac:dyDescent="0.35">
      <c r="A20" s="113"/>
      <c r="B20" s="117"/>
      <c r="C20" s="140">
        <f t="shared" si="1"/>
        <v>0</v>
      </c>
      <c r="D20" s="118"/>
      <c r="E20" s="85">
        <f>+IF(B20="",0,VLOOKUP(B20,'Volunteers daily rate'!$A$2:$C$36,3,0))</f>
        <v>0</v>
      </c>
      <c r="F20" s="109">
        <v>0</v>
      </c>
      <c r="G20" s="86">
        <f t="shared" si="0"/>
        <v>0</v>
      </c>
    </row>
    <row r="21" spans="1:7" ht="14.4" thickBot="1" x14ac:dyDescent="0.35">
      <c r="A21" s="113"/>
      <c r="B21" s="117"/>
      <c r="C21" s="140">
        <f t="shared" si="1"/>
        <v>0</v>
      </c>
      <c r="D21" s="118"/>
      <c r="E21" s="85">
        <f>+IF(B21="",0,VLOOKUP(B21,'Volunteers daily rate'!$A$2:$C$36,3,0))</f>
        <v>0</v>
      </c>
      <c r="F21" s="109">
        <v>0</v>
      </c>
      <c r="G21" s="86">
        <f t="shared" si="0"/>
        <v>0</v>
      </c>
    </row>
    <row r="22" spans="1:7" ht="14.4" thickBot="1" x14ac:dyDescent="0.35">
      <c r="A22" s="40"/>
      <c r="B22" s="40"/>
      <c r="C22" s="41"/>
      <c r="D22" s="42"/>
      <c r="E22" s="43" t="s">
        <v>10</v>
      </c>
      <c r="F22" s="46"/>
      <c r="G22" s="87">
        <f>SUM(G7:G21)</f>
        <v>53145</v>
      </c>
    </row>
    <row r="23" spans="1:7" ht="25.05" customHeight="1" x14ac:dyDescent="0.3">
      <c r="A23" s="166" t="s">
        <v>51</v>
      </c>
      <c r="B23" s="166"/>
      <c r="C23" s="166"/>
      <c r="D23" s="166"/>
      <c r="E23" s="166"/>
      <c r="F23" s="166"/>
      <c r="G23" s="166"/>
    </row>
    <row r="24" spans="1:7" ht="23.55" customHeight="1" x14ac:dyDescent="0.3">
      <c r="A24" s="166" t="s">
        <v>50</v>
      </c>
      <c r="B24" s="166"/>
      <c r="C24" s="166"/>
      <c r="D24" s="166"/>
      <c r="E24" s="166"/>
      <c r="F24" s="166"/>
      <c r="G24" s="166"/>
    </row>
    <row r="25" spans="1:7" x14ac:dyDescent="0.3">
      <c r="A25" s="8"/>
      <c r="B25" s="91"/>
    </row>
  </sheetData>
  <mergeCells count="3">
    <mergeCell ref="A4:G4"/>
    <mergeCell ref="A23:G23"/>
    <mergeCell ref="A24:G24"/>
  </mergeCells>
  <pageMargins left="0.7" right="0.7" top="0.75" bottom="0.75" header="0.3" footer="0.3"/>
  <pageSetup paperSize="9" scale="9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untry" prompt="Select a country from the list" xr:uid="{F7239A98-91A6-4F65-8784-85423956ED2A}">
          <x14:formula1>
            <xm:f>'Volunteers daily rate'!$A$2:$A$36</xm:f>
          </x14:formula1>
          <xm:sqref>B7:B21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75D1-A91E-4FB3-8F8E-A2FCDEE71198}">
  <dimension ref="A1:C36"/>
  <sheetViews>
    <sheetView workbookViewId="0">
      <selection activeCell="C1" sqref="C1:C1048576"/>
    </sheetView>
  </sheetViews>
  <sheetFormatPr defaultColWidth="8.77734375" defaultRowHeight="14.4" x14ac:dyDescent="0.3"/>
  <cols>
    <col min="1" max="1" width="14.77734375" style="93" bestFit="1" customWidth="1"/>
    <col min="2" max="2" width="8.77734375" style="9"/>
    <col min="3" max="3" width="12.5546875" style="9" bestFit="1" customWidth="1"/>
    <col min="4" max="16384" width="8.77734375" style="9"/>
  </cols>
  <sheetData>
    <row r="1" spans="1:3" x14ac:dyDescent="0.3">
      <c r="A1" s="99" t="s">
        <v>49</v>
      </c>
      <c r="B1" s="99" t="s">
        <v>53</v>
      </c>
      <c r="C1" s="99" t="s">
        <v>52</v>
      </c>
    </row>
    <row r="2" spans="1:3" x14ac:dyDescent="0.3">
      <c r="A2" s="100" t="s">
        <v>54</v>
      </c>
      <c r="B2" s="101" t="s">
        <v>28</v>
      </c>
      <c r="C2" s="101">
        <v>157</v>
      </c>
    </row>
    <row r="3" spans="1:3" x14ac:dyDescent="0.3">
      <c r="A3" s="100" t="s">
        <v>55</v>
      </c>
      <c r="B3" s="101" t="s">
        <v>36</v>
      </c>
      <c r="C3" s="101">
        <v>157</v>
      </c>
    </row>
    <row r="4" spans="1:3" x14ac:dyDescent="0.3">
      <c r="A4" s="100" t="s">
        <v>56</v>
      </c>
      <c r="B4" s="101" t="s">
        <v>39</v>
      </c>
      <c r="C4" s="101">
        <v>157</v>
      </c>
    </row>
    <row r="5" spans="1:3" x14ac:dyDescent="0.3">
      <c r="A5" s="100" t="s">
        <v>81</v>
      </c>
      <c r="B5" s="101" t="s">
        <v>42</v>
      </c>
      <c r="C5" s="101">
        <v>157</v>
      </c>
    </row>
    <row r="6" spans="1:3" x14ac:dyDescent="0.3">
      <c r="A6" s="100" t="s">
        <v>57</v>
      </c>
      <c r="B6" s="101" t="s">
        <v>22</v>
      </c>
      <c r="C6" s="101">
        <v>157</v>
      </c>
    </row>
    <row r="7" spans="1:3" x14ac:dyDescent="0.3">
      <c r="A7" s="100" t="s">
        <v>58</v>
      </c>
      <c r="B7" s="101" t="s">
        <v>46</v>
      </c>
      <c r="C7" s="101">
        <v>157</v>
      </c>
    </row>
    <row r="8" spans="1:3" x14ac:dyDescent="0.3">
      <c r="A8" s="100" t="s">
        <v>59</v>
      </c>
      <c r="B8" s="101" t="s">
        <v>84</v>
      </c>
      <c r="C8" s="101">
        <v>157</v>
      </c>
    </row>
    <row r="9" spans="1:3" s="93" customFormat="1" x14ac:dyDescent="0.3">
      <c r="A9" s="101" t="s">
        <v>141</v>
      </c>
      <c r="B9" s="101" t="s">
        <v>131</v>
      </c>
      <c r="C9" s="101">
        <v>157</v>
      </c>
    </row>
    <row r="10" spans="1:3" x14ac:dyDescent="0.3">
      <c r="A10" s="100" t="s">
        <v>60</v>
      </c>
      <c r="B10" s="101" t="s">
        <v>23</v>
      </c>
      <c r="C10" s="101">
        <v>131</v>
      </c>
    </row>
    <row r="11" spans="1:3" x14ac:dyDescent="0.3">
      <c r="A11" s="100" t="s">
        <v>61</v>
      </c>
      <c r="B11" s="101" t="s">
        <v>27</v>
      </c>
      <c r="C11" s="101">
        <v>131</v>
      </c>
    </row>
    <row r="12" spans="1:3" x14ac:dyDescent="0.3">
      <c r="A12" s="100" t="s">
        <v>62</v>
      </c>
      <c r="B12" s="101" t="s">
        <v>33</v>
      </c>
      <c r="C12" s="101">
        <v>131</v>
      </c>
    </row>
    <row r="13" spans="1:3" x14ac:dyDescent="0.3">
      <c r="A13" s="100" t="s">
        <v>63</v>
      </c>
      <c r="B13" s="101" t="s">
        <v>37</v>
      </c>
      <c r="C13" s="101">
        <v>131</v>
      </c>
    </row>
    <row r="14" spans="1:3" x14ac:dyDescent="0.3">
      <c r="A14" s="100" t="s">
        <v>64</v>
      </c>
      <c r="B14" s="101" t="s">
        <v>32</v>
      </c>
      <c r="C14" s="101">
        <v>131</v>
      </c>
    </row>
    <row r="15" spans="1:3" x14ac:dyDescent="0.3">
      <c r="A15" s="100" t="s">
        <v>65</v>
      </c>
      <c r="B15" s="101" t="s">
        <v>82</v>
      </c>
      <c r="C15" s="101">
        <v>131</v>
      </c>
    </row>
    <row r="16" spans="1:3" x14ac:dyDescent="0.3">
      <c r="A16" s="101" t="s">
        <v>142</v>
      </c>
      <c r="B16" s="101" t="s">
        <v>133</v>
      </c>
      <c r="C16" s="101">
        <v>131</v>
      </c>
    </row>
    <row r="17" spans="1:3" x14ac:dyDescent="0.3">
      <c r="A17" s="100" t="s">
        <v>66</v>
      </c>
      <c r="B17" s="101" t="s">
        <v>26</v>
      </c>
      <c r="C17" s="101">
        <v>78</v>
      </c>
    </row>
    <row r="18" spans="1:3" x14ac:dyDescent="0.3">
      <c r="A18" s="100" t="s">
        <v>67</v>
      </c>
      <c r="B18" s="101" t="s">
        <v>30</v>
      </c>
      <c r="C18" s="101">
        <v>78</v>
      </c>
    </row>
    <row r="19" spans="1:3" x14ac:dyDescent="0.3">
      <c r="A19" s="100" t="s">
        <v>68</v>
      </c>
      <c r="B19" s="101" t="s">
        <v>31</v>
      </c>
      <c r="C19" s="101">
        <v>78</v>
      </c>
    </row>
    <row r="20" spans="1:3" x14ac:dyDescent="0.3">
      <c r="A20" s="100" t="s">
        <v>69</v>
      </c>
      <c r="B20" s="101" t="s">
        <v>25</v>
      </c>
      <c r="C20" s="101">
        <v>78</v>
      </c>
    </row>
    <row r="21" spans="1:3" x14ac:dyDescent="0.3">
      <c r="A21" s="100" t="s">
        <v>70</v>
      </c>
      <c r="B21" s="101" t="s">
        <v>41</v>
      </c>
      <c r="C21" s="101">
        <v>78</v>
      </c>
    </row>
    <row r="22" spans="1:3" x14ac:dyDescent="0.3">
      <c r="A22" s="100" t="s">
        <v>71</v>
      </c>
      <c r="B22" s="101" t="s">
        <v>44</v>
      </c>
      <c r="C22" s="101">
        <v>78</v>
      </c>
    </row>
    <row r="23" spans="1:3" x14ac:dyDescent="0.3">
      <c r="A23" s="100" t="s">
        <v>72</v>
      </c>
      <c r="B23" s="101" t="s">
        <v>47</v>
      </c>
      <c r="C23" s="101">
        <v>78</v>
      </c>
    </row>
    <row r="24" spans="1:3" x14ac:dyDescent="0.3">
      <c r="A24" s="100" t="s">
        <v>73</v>
      </c>
      <c r="B24" s="101" t="s">
        <v>24</v>
      </c>
      <c r="C24" s="101">
        <v>47</v>
      </c>
    </row>
    <row r="25" spans="1:3" x14ac:dyDescent="0.3">
      <c r="A25" s="100" t="s">
        <v>74</v>
      </c>
      <c r="B25" s="101" t="s">
        <v>29</v>
      </c>
      <c r="C25" s="101">
        <v>47</v>
      </c>
    </row>
    <row r="26" spans="1:3" x14ac:dyDescent="0.3">
      <c r="A26" s="100" t="s">
        <v>75</v>
      </c>
      <c r="B26" s="101" t="s">
        <v>34</v>
      </c>
      <c r="C26" s="101">
        <v>47</v>
      </c>
    </row>
    <row r="27" spans="1:3" x14ac:dyDescent="0.3">
      <c r="A27" s="100" t="s">
        <v>76</v>
      </c>
      <c r="B27" s="101" t="s">
        <v>40</v>
      </c>
      <c r="C27" s="101">
        <v>47</v>
      </c>
    </row>
    <row r="28" spans="1:3" x14ac:dyDescent="0.3">
      <c r="A28" s="100" t="s">
        <v>77</v>
      </c>
      <c r="B28" s="101" t="s">
        <v>38</v>
      </c>
      <c r="C28" s="101">
        <v>47</v>
      </c>
    </row>
    <row r="29" spans="1:3" x14ac:dyDescent="0.3">
      <c r="A29" s="100" t="s">
        <v>78</v>
      </c>
      <c r="B29" s="101" t="s">
        <v>35</v>
      </c>
      <c r="C29" s="101">
        <v>47</v>
      </c>
    </row>
    <row r="30" spans="1:3" x14ac:dyDescent="0.3">
      <c r="A30" s="100" t="s">
        <v>79</v>
      </c>
      <c r="B30" s="101" t="s">
        <v>43</v>
      </c>
      <c r="C30" s="101">
        <v>47</v>
      </c>
    </row>
    <row r="31" spans="1:3" x14ac:dyDescent="0.3">
      <c r="A31" s="100" t="s">
        <v>80</v>
      </c>
      <c r="B31" s="101" t="s">
        <v>45</v>
      </c>
      <c r="C31" s="101">
        <v>47</v>
      </c>
    </row>
    <row r="32" spans="1:3" x14ac:dyDescent="0.3">
      <c r="A32" s="100" t="s">
        <v>83</v>
      </c>
      <c r="B32" s="101" t="s">
        <v>48</v>
      </c>
      <c r="C32" s="101">
        <v>47</v>
      </c>
    </row>
    <row r="33" spans="1:3" x14ac:dyDescent="0.3">
      <c r="A33" s="101" t="s">
        <v>137</v>
      </c>
      <c r="B33" s="101" t="s">
        <v>132</v>
      </c>
      <c r="C33" s="101">
        <v>92</v>
      </c>
    </row>
    <row r="34" spans="1:3" x14ac:dyDescent="0.3">
      <c r="A34" s="101" t="s">
        <v>138</v>
      </c>
      <c r="B34" s="101" t="s">
        <v>135</v>
      </c>
      <c r="C34" s="101">
        <v>45</v>
      </c>
    </row>
    <row r="35" spans="1:3" x14ac:dyDescent="0.3">
      <c r="A35" s="101" t="s">
        <v>139</v>
      </c>
      <c r="B35" s="101" t="s">
        <v>136</v>
      </c>
      <c r="C35" s="101">
        <v>45</v>
      </c>
    </row>
    <row r="36" spans="1:3" x14ac:dyDescent="0.3">
      <c r="A36" s="101" t="s">
        <v>140</v>
      </c>
      <c r="B36" s="101" t="s">
        <v>134</v>
      </c>
      <c r="C36" s="101">
        <v>17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531B-F61A-44A3-8691-ADADDD9C1E21}">
  <sheetPr>
    <pageSetUpPr fitToPage="1"/>
  </sheetPr>
  <dimension ref="A1:E10"/>
  <sheetViews>
    <sheetView zoomScale="110" zoomScaleNormal="110" workbookViewId="0">
      <selection sqref="A1:E7"/>
    </sheetView>
  </sheetViews>
  <sheetFormatPr defaultColWidth="8.77734375" defaultRowHeight="13.8" x14ac:dyDescent="0.3"/>
  <cols>
    <col min="1" max="2" width="25.6640625" style="1" customWidth="1"/>
    <col min="3" max="5" width="25.6640625" style="4" customWidth="1"/>
    <col min="6" max="6" width="8.77734375" style="1"/>
    <col min="7" max="7" width="11.77734375" style="1" bestFit="1" customWidth="1"/>
    <col min="8" max="16384" width="8.77734375" style="1"/>
  </cols>
  <sheetData>
    <row r="1" spans="1:5" ht="14.4" thickBot="1" x14ac:dyDescent="0.35">
      <c r="A1" s="51" t="s">
        <v>0</v>
      </c>
      <c r="B1" s="83" t="str">
        <f>'A1 Employees'!B1</f>
        <v>LIFE21 xxxxx</v>
      </c>
      <c r="C1" s="53"/>
      <c r="D1" s="53"/>
      <c r="E1" s="122"/>
    </row>
    <row r="2" spans="1:5" ht="14.4" thickBot="1" x14ac:dyDescent="0.35">
      <c r="A2" s="55" t="s">
        <v>1</v>
      </c>
      <c r="B2" s="56"/>
      <c r="C2" s="57"/>
      <c r="D2" s="57"/>
      <c r="E2" s="123"/>
    </row>
    <row r="3" spans="1:5" ht="14.4" thickBot="1" x14ac:dyDescent="0.35">
      <c r="A3" s="59" t="s">
        <v>2</v>
      </c>
      <c r="B3" s="60"/>
      <c r="C3" s="61"/>
      <c r="D3" s="61"/>
      <c r="E3" s="124"/>
    </row>
    <row r="4" spans="1:5" ht="14.4" thickBot="1" x14ac:dyDescent="0.35"/>
    <row r="5" spans="1:5" s="3" customFormat="1" ht="15" customHeight="1" thickBot="1" x14ac:dyDescent="0.35">
      <c r="A5" s="167" t="s">
        <v>9</v>
      </c>
      <c r="B5" s="167"/>
      <c r="C5" s="167"/>
      <c r="D5" s="167"/>
      <c r="E5" s="168"/>
    </row>
    <row r="6" spans="1:5" s="2" customFormat="1" ht="70.8" customHeight="1" thickBot="1" x14ac:dyDescent="0.35">
      <c r="A6" s="125" t="s">
        <v>20</v>
      </c>
      <c r="B6" s="121" t="s">
        <v>115</v>
      </c>
      <c r="C6" s="121" t="s">
        <v>105</v>
      </c>
      <c r="D6" s="121" t="s">
        <v>101</v>
      </c>
      <c r="E6" s="82" t="s">
        <v>9</v>
      </c>
    </row>
    <row r="7" spans="1:5" ht="14.4" thickBot="1" x14ac:dyDescent="0.35">
      <c r="A7" s="128">
        <f>'A1 Employees'!L22</f>
        <v>218663.3695451917</v>
      </c>
      <c r="B7" s="126">
        <f>'A2&amp;3 Natural &amp; Seconded Persons'!F22</f>
        <v>106788.4</v>
      </c>
      <c r="C7" s="126">
        <f>'A4 SME owner (unit costs)'!G22</f>
        <v>120477.56222222213</v>
      </c>
      <c r="D7" s="126">
        <f>'A5 Volunteers (unit costs)'!G22</f>
        <v>53145</v>
      </c>
      <c r="E7" s="127">
        <f>SUM(A7:D7)</f>
        <v>499074.33176741377</v>
      </c>
    </row>
    <row r="8" spans="1:5" x14ac:dyDescent="0.3">
      <c r="A8" s="7"/>
    </row>
    <row r="10" spans="1:5" x14ac:dyDescent="0.3">
      <c r="A10" s="8"/>
    </row>
  </sheetData>
  <mergeCells count="1">
    <mergeCell ref="A5:E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Guidance</vt:lpstr>
      <vt:lpstr>A1 Employees</vt:lpstr>
      <vt:lpstr>A2&amp;3 Natural &amp; Seconded Persons</vt:lpstr>
      <vt:lpstr>drop box</vt:lpstr>
      <vt:lpstr>A4 SME owner (unit costs)</vt:lpstr>
      <vt:lpstr>CCC</vt:lpstr>
      <vt:lpstr>A5 Volunteers (unit costs)</vt:lpstr>
      <vt:lpstr>Volunteers daily rate</vt:lpstr>
      <vt:lpstr>Total</vt:lpstr>
      <vt:lpstr>'A1 Employees'!Print_Area</vt:lpstr>
      <vt:lpstr>'A2&amp;3 Natural &amp; Seconded Persons'!Print_Area</vt:lpstr>
      <vt:lpstr>'A4 SME owner (unit costs)'!Print_Area</vt:lpstr>
      <vt:lpstr>'A5 Volunteers (unit costs)'!Print_Area</vt:lpstr>
      <vt:lpstr>Total!Print_Area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VERMAELEN Anne (CINEA)</dc:creator>
  <cp:lastModifiedBy>VERMAELEN Anne (CINEA)</cp:lastModifiedBy>
  <cp:lastPrinted>2023-10-25T08:55:38Z</cp:lastPrinted>
  <dcterms:created xsi:type="dcterms:W3CDTF">2022-08-12T13:09:27Z</dcterms:created>
  <dcterms:modified xsi:type="dcterms:W3CDTF">2023-10-30T14:39:03Z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2023-07-11T07:33:23Z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ed72f71f-c318-4199-bb93-76b53bbd39fe</vt:lpwstr>
  </property>
  <property fmtid="{D5CDD505-2E9C-101B-9397-08002B2CF9AE}" pid="8" name="MSIP_Label_6bd9ddd1-4d20-43f6-abfa-fc3c07406f94_ContentBits">
    <vt:lpwstr>0</vt:lpwstr>
  </property>
</Properties>
</file>