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66925"/>
  <xr:revisionPtr revIDLastSave="0" documentId="13_ncr:1_{760866D5-3AB3-461A-9700-37C1C79487DD}" xr6:coauthVersionLast="47" xr6:coauthVersionMax="47" xr10:uidLastSave="{00000000-0000-0000-0000-000000000000}"/>
  <workbookProtection workbookAlgorithmName="SHA-512" workbookHashValue="FnM3ngElFHKS0onWMjAhdgE/8SjYLJpeKYdH64JAZhJvGst/DtB/JttQFmfM9fPgU50khLSjIF/vL0fL5wKGSg==" workbookSaltValue="TgXeRf1rNIVSylaYZQLKuw==" workbookSpinCount="100000" lockStructure="1"/>
  <bookViews>
    <workbookView xWindow="-120" yWindow="-120" windowWidth="29040" windowHeight="15840" tabRatio="824" xr2:uid="{4D63BFC6-979A-4530-85F0-CCEED88BFA6A}"/>
  </bookViews>
  <sheets>
    <sheet name="Overview (Example)" sheetId="1" r:id="rId1"/>
    <sheet name="Lists" sheetId="36" state="hidden" r:id="rId2"/>
    <sheet name="Summary" sheetId="2" r:id="rId3"/>
    <sheet name="Summary per year" sheetId="32" r:id="rId4"/>
    <sheet name="Reference emissions EII" sheetId="3" r:id="rId5"/>
    <sheet name="Project emissions EII" sheetId="4" r:id="rId6"/>
    <sheet name="Process Diagram" sheetId="14" r:id="rId7"/>
    <sheet name="Ref Conversion Factors EII" sheetId="15" r:id="rId8"/>
    <sheet name="Proj Conversion Factors EII" sheetId="16" r:id="rId9"/>
    <sheet name="Assumptions" sheetId="19" r:id="rId10"/>
    <sheet name="CC credit overview" sheetId="34" r:id="rId11"/>
    <sheet name="CC credit calculation" sheetId="35" r:id="rId12"/>
    <sheet name="Net carbon removals" sheetId="30" r:id="rId13"/>
    <sheet name="History of changes (Example)" sheetId="26" r:id="rId14"/>
  </sheets>
  <definedNames>
    <definedName name="Product_list">IFERROR(_xlfn._xlws.FILTER('Overview (Example)'!$B$55:$B$104,'Overview (Example)'!$A$55:$A$104=Summary!$B$6),"Select sector first")</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 i="4" l="1"/>
  <c r="AG21" i="4"/>
  <c r="AF21" i="4"/>
  <c r="AE21" i="4"/>
  <c r="AD21" i="4"/>
  <c r="AC21" i="4"/>
  <c r="AB21" i="4"/>
  <c r="AA21" i="4"/>
  <c r="Z21" i="4"/>
  <c r="Y21" i="4"/>
  <c r="V25" i="4"/>
  <c r="V21" i="4"/>
  <c r="J21" i="4"/>
  <c r="K21" i="4"/>
  <c r="L21" i="4"/>
  <c r="M21" i="4"/>
  <c r="N21" i="4"/>
  <c r="O21" i="4"/>
  <c r="P21" i="4"/>
  <c r="Q21" i="4"/>
  <c r="R21" i="4"/>
  <c r="I21" i="4"/>
  <c r="I25" i="4"/>
  <c r="J25" i="4" l="1"/>
  <c r="K25" i="4"/>
  <c r="L25" i="4"/>
  <c r="M25" i="4"/>
  <c r="N25" i="4"/>
  <c r="O25" i="4"/>
  <c r="P25" i="4"/>
  <c r="Q25" i="4"/>
  <c r="R25" i="4"/>
  <c r="L25" i="35" l="1"/>
  <c r="AF25" i="4"/>
  <c r="K25" i="35"/>
  <c r="AE25" i="4"/>
  <c r="J25" i="35"/>
  <c r="AD25" i="4"/>
  <c r="N25" i="35"/>
  <c r="AH25" i="4"/>
  <c r="I25" i="35"/>
  <c r="AC25" i="4"/>
  <c r="H25" i="35"/>
  <c r="AB25" i="4"/>
  <c r="E25" i="35"/>
  <c r="Y25" i="4"/>
  <c r="G25" i="35"/>
  <c r="AA25" i="4"/>
  <c r="M25" i="35"/>
  <c r="AG25" i="4"/>
  <c r="F25" i="35"/>
  <c r="Z25" i="4"/>
  <c r="B15" i="19" l="1"/>
  <c r="E32" i="35" s="1"/>
  <c r="F29" i="35"/>
  <c r="G29" i="35"/>
  <c r="H29" i="35"/>
  <c r="I29" i="35"/>
  <c r="J29" i="35"/>
  <c r="K29" i="35"/>
  <c r="L29" i="35"/>
  <c r="M29" i="35"/>
  <c r="N29" i="35"/>
  <c r="E29" i="35"/>
  <c r="AA25" i="35"/>
  <c r="O25" i="35"/>
  <c r="R25" i="35"/>
  <c r="AB25" i="35" s="1"/>
  <c r="S25" i="35"/>
  <c r="T25" i="35"/>
  <c r="U25" i="35"/>
  <c r="V25" i="35"/>
  <c r="W25" i="35"/>
  <c r="X25" i="35"/>
  <c r="Y25" i="35"/>
  <c r="Z25" i="35"/>
  <c r="E4" i="2"/>
  <c r="M6" i="16"/>
  <c r="B16" i="19" l="1"/>
  <c r="B17" i="19" s="1"/>
  <c r="K32" i="35"/>
  <c r="M32" i="35"/>
  <c r="I32" i="35"/>
  <c r="H32" i="35"/>
  <c r="J32" i="35"/>
  <c r="N32" i="35"/>
  <c r="G32" i="35"/>
  <c r="L32" i="35"/>
  <c r="F32" i="35"/>
  <c r="E6" i="2"/>
  <c r="F24" i="35" l="1"/>
  <c r="G24" i="35"/>
  <c r="H24" i="35"/>
  <c r="I24" i="35"/>
  <c r="J24" i="35"/>
  <c r="K24" i="35"/>
  <c r="L24" i="35"/>
  <c r="M24" i="35"/>
  <c r="N24" i="35"/>
  <c r="E24" i="35"/>
  <c r="F8" i="30"/>
  <c r="AI28" i="4" l="1"/>
  <c r="B8" i="30" s="1"/>
  <c r="C3" i="36" a="1"/>
  <c r="C3" i="36" s="1"/>
  <c r="B3" i="36" a="1"/>
  <c r="B3" i="36" s="1"/>
  <c r="AI21" i="4" l="1"/>
  <c r="AI26" i="3" l="1"/>
  <c r="S26" i="3"/>
  <c r="AI25" i="4" l="1"/>
  <c r="S25" i="4"/>
  <c r="S22" i="4"/>
  <c r="Q36" i="35" l="1"/>
  <c r="Q35" i="35"/>
  <c r="Q34" i="35"/>
  <c r="D44" i="16" l="1"/>
  <c r="D52" i="16"/>
  <c r="D54" i="16"/>
  <c r="D53" i="16"/>
  <c r="D51" i="16"/>
  <c r="D50" i="16"/>
  <c r="D49" i="16"/>
  <c r="D48" i="16"/>
  <c r="D47" i="16"/>
  <c r="D46" i="16"/>
  <c r="D43" i="16"/>
  <c r="D42" i="16"/>
  <c r="D41" i="16"/>
  <c r="D40" i="16"/>
  <c r="D39" i="16"/>
  <c r="D38" i="16"/>
  <c r="D37" i="16"/>
  <c r="D36" i="16"/>
  <c r="D35" i="16"/>
  <c r="D34" i="16"/>
  <c r="D33" i="16"/>
  <c r="D32" i="16"/>
  <c r="D31" i="16"/>
  <c r="D30" i="16"/>
  <c r="D29" i="16"/>
  <c r="D28" i="16"/>
  <c r="D27" i="16"/>
  <c r="D26" i="16"/>
  <c r="B22" i="32" l="1"/>
  <c r="B21" i="32"/>
  <c r="B20" i="32"/>
  <c r="B15" i="32"/>
  <c r="B14" i="32"/>
  <c r="B13" i="32"/>
  <c r="O24" i="35"/>
  <c r="E12" i="2" l="1" a="1"/>
  <c r="E12" i="2" s="1"/>
  <c r="O23" i="35"/>
  <c r="S28" i="4" l="1"/>
  <c r="R23" i="35" l="1"/>
  <c r="S23" i="35"/>
  <c r="T23" i="35"/>
  <c r="U23" i="35"/>
  <c r="V23" i="35"/>
  <c r="W23" i="35"/>
  <c r="X23" i="35"/>
  <c r="Y23" i="35"/>
  <c r="Z23" i="35"/>
  <c r="AA23" i="35"/>
  <c r="R24" i="35"/>
  <c r="S24" i="35"/>
  <c r="T24" i="35"/>
  <c r="U24" i="35"/>
  <c r="V24" i="35"/>
  <c r="W24" i="35"/>
  <c r="X24" i="35"/>
  <c r="Y24" i="35"/>
  <c r="Z24" i="35"/>
  <c r="AA24" i="35"/>
  <c r="O26" i="35"/>
  <c r="R26" i="35"/>
  <c r="S26" i="35"/>
  <c r="T26" i="35"/>
  <c r="U26" i="35"/>
  <c r="V26" i="35"/>
  <c r="W26" i="35"/>
  <c r="X26" i="35"/>
  <c r="Y26" i="35"/>
  <c r="Z26" i="35"/>
  <c r="AA26" i="35"/>
  <c r="O27" i="35"/>
  <c r="R27" i="35"/>
  <c r="S27" i="35"/>
  <c r="T27" i="35"/>
  <c r="U27" i="35"/>
  <c r="V27" i="35"/>
  <c r="W27" i="35"/>
  <c r="X27" i="35"/>
  <c r="Y27" i="35"/>
  <c r="Z27" i="35"/>
  <c r="AA27" i="35"/>
  <c r="O28" i="35"/>
  <c r="O29" i="35"/>
  <c r="O30" i="35"/>
  <c r="O31" i="35"/>
  <c r="O32" i="35"/>
  <c r="O33" i="35"/>
  <c r="E34" i="35"/>
  <c r="F34" i="35"/>
  <c r="G34" i="35"/>
  <c r="H34" i="35"/>
  <c r="I34" i="35"/>
  <c r="J34" i="35"/>
  <c r="K34" i="35"/>
  <c r="L34" i="35"/>
  <c r="M34" i="35"/>
  <c r="N34" i="35"/>
  <c r="E35" i="35"/>
  <c r="F35" i="35"/>
  <c r="G35" i="35"/>
  <c r="H35" i="35"/>
  <c r="I35" i="35"/>
  <c r="J35" i="35"/>
  <c r="K35" i="35"/>
  <c r="L35" i="35"/>
  <c r="M35" i="35"/>
  <c r="N35" i="35"/>
  <c r="E36" i="35"/>
  <c r="F36" i="35"/>
  <c r="G36" i="35"/>
  <c r="H36" i="35"/>
  <c r="I36" i="35"/>
  <c r="J36" i="35"/>
  <c r="K36" i="35"/>
  <c r="L36" i="35"/>
  <c r="M36" i="35"/>
  <c r="N36" i="35"/>
  <c r="AB27" i="35" l="1"/>
  <c r="B10" i="35" s="1"/>
  <c r="AB26" i="35"/>
  <c r="AB23" i="35"/>
  <c r="Z35" i="35"/>
  <c r="S36" i="35"/>
  <c r="U34" i="35"/>
  <c r="T34" i="35"/>
  <c r="T36" i="35"/>
  <c r="AA36" i="35"/>
  <c r="O34" i="35"/>
  <c r="W36" i="35"/>
  <c r="V36" i="35"/>
  <c r="R34" i="35"/>
  <c r="Z36" i="35"/>
  <c r="O35" i="35"/>
  <c r="Y34" i="35"/>
  <c r="AB24" i="35"/>
  <c r="B7" i="35" s="1"/>
  <c r="X34" i="35"/>
  <c r="O36" i="35"/>
  <c r="S35" i="35"/>
  <c r="R36" i="35"/>
  <c r="B9" i="35"/>
  <c r="V35" i="35"/>
  <c r="R35" i="35"/>
  <c r="U35" i="35"/>
  <c r="X35" i="35"/>
  <c r="T35" i="35"/>
  <c r="AA34" i="35"/>
  <c r="W34" i="35"/>
  <c r="S34" i="35"/>
  <c r="B8" i="35"/>
  <c r="Y35" i="35"/>
  <c r="Y36" i="35"/>
  <c r="U36" i="35"/>
  <c r="X36" i="35"/>
  <c r="AA35" i="35"/>
  <c r="W35" i="35"/>
  <c r="Z34" i="35"/>
  <c r="V34" i="35"/>
  <c r="Z20" i="3"/>
  <c r="AA20" i="3"/>
  <c r="AB20" i="3"/>
  <c r="AC20" i="3"/>
  <c r="AD20" i="3"/>
  <c r="AE20" i="3"/>
  <c r="AF20" i="3"/>
  <c r="AG20" i="3"/>
  <c r="AH20" i="3"/>
  <c r="Y20" i="3"/>
  <c r="Z21" i="35" l="1"/>
  <c r="K25" i="32" s="1"/>
  <c r="U21" i="35"/>
  <c r="AB35" i="35"/>
  <c r="AB36" i="35"/>
  <c r="R21" i="35"/>
  <c r="AB34" i="35"/>
  <c r="B11" i="35" s="1"/>
  <c r="V21" i="35"/>
  <c r="X21" i="35"/>
  <c r="S21" i="35"/>
  <c r="W21" i="35"/>
  <c r="Y21" i="35"/>
  <c r="T21" i="35"/>
  <c r="AA21" i="35"/>
  <c r="B6" i="35"/>
  <c r="B13" i="35"/>
  <c r="AB21" i="35" l="1"/>
  <c r="B12" i="35"/>
  <c r="B14" i="35" s="1"/>
  <c r="J25" i="32"/>
  <c r="H25" i="32"/>
  <c r="L25" i="32"/>
  <c r="E25" i="32"/>
  <c r="C25" i="32"/>
  <c r="D25" i="32"/>
  <c r="F25" i="32"/>
  <c r="I25" i="32"/>
  <c r="G25" i="32"/>
  <c r="S43" i="4"/>
  <c r="S44" i="4"/>
  <c r="S39" i="4"/>
  <c r="S40" i="4"/>
  <c r="S42" i="4"/>
  <c r="S38" i="4"/>
  <c r="S35" i="4"/>
  <c r="S36" i="4"/>
  <c r="S34" i="4"/>
  <c r="S31" i="4"/>
  <c r="S32" i="4"/>
  <c r="S30" i="4"/>
  <c r="S26" i="4"/>
  <c r="S27" i="4"/>
  <c r="AI43" i="4"/>
  <c r="AI44" i="4"/>
  <c r="AI42" i="4"/>
  <c r="AI40" i="4"/>
  <c r="AI39" i="4"/>
  <c r="AI38" i="4"/>
  <c r="B8" i="4" s="1"/>
  <c r="AI36" i="4"/>
  <c r="AI35" i="4"/>
  <c r="AI34" i="4"/>
  <c r="B10" i="4" s="1"/>
  <c r="AI32" i="4"/>
  <c r="AI31" i="4"/>
  <c r="AI30" i="4"/>
  <c r="B9" i="4" s="1"/>
  <c r="AI27" i="4"/>
  <c r="AI26" i="4"/>
  <c r="B7" i="4"/>
  <c r="C36" i="2" s="1"/>
  <c r="AI39" i="3"/>
  <c r="AI40" i="3"/>
  <c r="AI35" i="3"/>
  <c r="AI36" i="3"/>
  <c r="AI31" i="3"/>
  <c r="AI32" i="3"/>
  <c r="AI27" i="3"/>
  <c r="AI28" i="3"/>
  <c r="B7" i="3" s="1"/>
  <c r="AI38" i="3"/>
  <c r="AI34" i="3"/>
  <c r="B9" i="3" s="1"/>
  <c r="AI30" i="3"/>
  <c r="B8" i="3" s="1"/>
  <c r="AI23" i="3"/>
  <c r="AI24" i="3"/>
  <c r="AI22" i="3"/>
  <c r="B6" i="3" s="1"/>
  <c r="D14" i="35" l="1"/>
  <c r="B11" i="4"/>
  <c r="B9" i="30" s="1"/>
  <c r="B10" i="3"/>
  <c r="B11" i="3" s="1"/>
  <c r="B25" i="32"/>
  <c r="G21" i="2" s="1"/>
  <c r="B35" i="2"/>
  <c r="B39" i="2"/>
  <c r="C37" i="2"/>
  <c r="C39" i="2"/>
  <c r="C38" i="2"/>
  <c r="B36" i="2"/>
  <c r="B37" i="2"/>
  <c r="AI20" i="3"/>
  <c r="B40" i="2" l="1"/>
  <c r="C40" i="2"/>
  <c r="D11" i="3"/>
  <c r="D36" i="2"/>
  <c r="D12" i="32"/>
  <c r="E12" i="32"/>
  <c r="F12" i="32"/>
  <c r="G12" i="32"/>
  <c r="H12" i="32"/>
  <c r="I12" i="32"/>
  <c r="J12" i="32"/>
  <c r="K12" i="32"/>
  <c r="L12" i="32"/>
  <c r="C12" i="32"/>
  <c r="S39" i="3"/>
  <c r="S40" i="3"/>
  <c r="S35" i="3"/>
  <c r="S36" i="3"/>
  <c r="S34" i="3"/>
  <c r="S38" i="3"/>
  <c r="S31" i="3"/>
  <c r="S32" i="3"/>
  <c r="S30" i="3"/>
  <c r="S27" i="3"/>
  <c r="S28" i="3"/>
  <c r="S23" i="3"/>
  <c r="S24" i="3"/>
  <c r="S22" i="3"/>
  <c r="D16" i="32" l="1"/>
  <c r="C16" i="32"/>
  <c r="H16" i="32"/>
  <c r="E16" i="32"/>
  <c r="G16" i="32"/>
  <c r="F16" i="32"/>
  <c r="J16" i="32"/>
  <c r="I16" i="32"/>
  <c r="L16" i="32"/>
  <c r="K16" i="32"/>
  <c r="B12" i="32"/>
  <c r="B16" i="32" l="1"/>
  <c r="D39" i="2"/>
  <c r="D40" i="2" l="1"/>
  <c r="D38" i="2"/>
  <c r="D37" i="2"/>
  <c r="B41" i="2"/>
  <c r="N16" i="32" l="1"/>
  <c r="C21" i="2"/>
  <c r="E28" i="2" s="1"/>
  <c r="S23" i="4" l="1"/>
  <c r="AI23" i="4"/>
  <c r="Y19" i="4"/>
  <c r="C19" i="32" s="1"/>
  <c r="Z19" i="4"/>
  <c r="D19" i="32" s="1"/>
  <c r="AA19" i="4"/>
  <c r="E19" i="32" s="1"/>
  <c r="AB19" i="4"/>
  <c r="F19" i="32" s="1"/>
  <c r="AC19" i="4"/>
  <c r="G19" i="32" s="1"/>
  <c r="AD19" i="4"/>
  <c r="H19" i="32" s="1"/>
  <c r="AE19" i="4"/>
  <c r="I19" i="32" s="1"/>
  <c r="AF19" i="4"/>
  <c r="J19" i="32" s="1"/>
  <c r="AG19" i="4"/>
  <c r="K19" i="32" s="1"/>
  <c r="AH19" i="4"/>
  <c r="L19" i="32" s="1"/>
  <c r="S21" i="4"/>
  <c r="AI22" i="4"/>
  <c r="AI19" i="4" l="1"/>
  <c r="B6" i="4"/>
  <c r="C35" i="2" l="1"/>
  <c r="B12" i="4"/>
  <c r="D12" i="4" l="1"/>
  <c r="C41" i="2"/>
  <c r="D35" i="2"/>
  <c r="D41" i="2" s="1"/>
  <c r="B19" i="32" l="1"/>
  <c r="F23" i="32"/>
  <c r="G23" i="32"/>
  <c r="H23" i="32"/>
  <c r="I23" i="32"/>
  <c r="J23" i="32"/>
  <c r="K23" i="32"/>
  <c r="K29" i="32" s="1"/>
  <c r="K30" i="32" s="1"/>
  <c r="L23" i="32"/>
  <c r="L29" i="32" s="1"/>
  <c r="L30" i="32" s="1"/>
  <c r="C23" i="32"/>
  <c r="D23" i="32"/>
  <c r="E23" i="32"/>
  <c r="J29" i="32" l="1"/>
  <c r="J30" i="32" s="1"/>
  <c r="H29" i="32"/>
  <c r="H30" i="32" s="1"/>
  <c r="F29" i="32"/>
  <c r="F30" i="32" s="1"/>
  <c r="I29" i="32"/>
  <c r="I30" i="32" s="1"/>
  <c r="E29" i="32"/>
  <c r="E30" i="32" s="1"/>
  <c r="G29" i="32"/>
  <c r="G30" i="32" s="1"/>
  <c r="D29" i="32"/>
  <c r="D30" i="32" s="1"/>
  <c r="C29" i="32"/>
  <c r="C30" i="32" s="1"/>
  <c r="B23" i="32"/>
  <c r="B29" i="32" l="1"/>
  <c r="N23" i="32"/>
  <c r="E21" i="2"/>
  <c r="B30" i="32" l="1"/>
  <c r="B10" i="30"/>
  <c r="A21" i="2"/>
  <c r="N29" i="32" s="1"/>
  <c r="C28" i="2" l="1"/>
  <c r="A28" i="2" s="1"/>
  <c r="N30" i="32" s="1"/>
  <c r="G28" i="2"/>
  <c r="B11" i="30"/>
  <c r="B12" i="3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<sst xmlns="http://schemas.openxmlformats.org/spreadsheetml/2006/main" count="1999" uniqueCount="797">
  <si>
    <t>Using the spreadsheet</t>
  </si>
  <si>
    <t>The cells are color-coded to guide the user. Captions are on the sheets where data entry is required.</t>
  </si>
  <si>
    <t>Colour code</t>
  </si>
  <si>
    <t>Enter data</t>
  </si>
  <si>
    <t>Calculated data</t>
  </si>
  <si>
    <t>Select an option</t>
  </si>
  <si>
    <t>Please provide additional information</t>
  </si>
  <si>
    <t>No data entry required</t>
  </si>
  <si>
    <t>Structure</t>
  </si>
  <si>
    <t>The spreadsheet is divided into tabs according to its contents and purposes</t>
  </si>
  <si>
    <t>Summary</t>
  </si>
  <si>
    <t>Summary per year</t>
  </si>
  <si>
    <t>Reference emissions</t>
  </si>
  <si>
    <t>Project emissions</t>
  </si>
  <si>
    <t>Process diagram</t>
  </si>
  <si>
    <t>Illustrates the inputs and outputs in both “project” and “reference” scenarios.</t>
  </si>
  <si>
    <t/>
  </si>
  <si>
    <t>Assumptions</t>
  </si>
  <si>
    <t>Contains all the qualitative and quantitative assumptions adopted by the applicant in support of their submission.</t>
  </si>
  <si>
    <t>Example GHG</t>
  </si>
  <si>
    <t>Illustrate the application of the methodology for hypothetical examples.</t>
  </si>
  <si>
    <t>Net carbon removals</t>
  </si>
  <si>
    <t xml:space="preserve">Reporting table </t>
  </si>
  <si>
    <t>Definitions</t>
  </si>
  <si>
    <r>
      <t>Ref</t>
    </r>
    <r>
      <rPr>
        <vertAlign val="subscript"/>
        <sz val="11"/>
        <color rgb="FF000000"/>
        <rFont val="Arial"/>
        <family val="2"/>
      </rPr>
      <t>inputs</t>
    </r>
  </si>
  <si>
    <r>
      <t>Ref</t>
    </r>
    <r>
      <rPr>
        <vertAlign val="subscript"/>
        <sz val="11"/>
        <color rgb="FF000000"/>
        <rFont val="Arial"/>
        <family val="2"/>
      </rPr>
      <t>processes</t>
    </r>
  </si>
  <si>
    <r>
      <t>Ref</t>
    </r>
    <r>
      <rPr>
        <vertAlign val="subscript"/>
        <sz val="11"/>
        <color rgb="FF000000"/>
        <rFont val="Arial"/>
        <family val="2"/>
      </rPr>
      <t>combustion</t>
    </r>
  </si>
  <si>
    <r>
      <t>Ref</t>
    </r>
    <r>
      <rPr>
        <vertAlign val="subscript"/>
        <sz val="11"/>
        <color rgb="FF000000"/>
        <rFont val="Arial"/>
        <family val="2"/>
      </rPr>
      <t>EoL</t>
    </r>
  </si>
  <si>
    <r>
      <t>Ref</t>
    </r>
    <r>
      <rPr>
        <vertAlign val="subscript"/>
        <sz val="11"/>
        <color rgb="FF000000"/>
        <rFont val="Arial"/>
        <family val="2"/>
      </rPr>
      <t>non-principal</t>
    </r>
  </si>
  <si>
    <r>
      <t>Proj</t>
    </r>
    <r>
      <rPr>
        <vertAlign val="subscript"/>
        <sz val="11"/>
        <color rgb="FF000000"/>
        <rFont val="Arial"/>
        <family val="2"/>
      </rPr>
      <t>inputs</t>
    </r>
  </si>
  <si>
    <t xml:space="preserve">Emissions in the project scenario associated with the use of inputs produced outside the project boundary. </t>
  </si>
  <si>
    <r>
      <t>Proj</t>
    </r>
    <r>
      <rPr>
        <vertAlign val="subscript"/>
        <sz val="11"/>
        <color rgb="FF000000"/>
        <rFont val="Arial"/>
        <family val="2"/>
      </rPr>
      <t>processes</t>
    </r>
  </si>
  <si>
    <t xml:space="preserve">Emissions in the project scenario associated with processes required to provide the principal product(s). </t>
  </si>
  <si>
    <r>
      <rPr>
        <sz val="11"/>
        <color rgb="FF000000"/>
        <rFont val="Arial"/>
        <family val="2"/>
      </rPr>
      <t>Proj</t>
    </r>
    <r>
      <rPr>
        <vertAlign val="subscript"/>
        <sz val="11"/>
        <color rgb="FF000000"/>
        <rFont val="Arial"/>
        <family val="2"/>
      </rPr>
      <t>combustion</t>
    </r>
  </si>
  <si>
    <r>
      <t>Proj</t>
    </r>
    <r>
      <rPr>
        <vertAlign val="subscript"/>
        <sz val="11"/>
        <color rgb="FF000000"/>
        <rFont val="Arial"/>
        <family val="2"/>
      </rPr>
      <t>changeuse</t>
    </r>
  </si>
  <si>
    <r>
      <t>Proj</t>
    </r>
    <r>
      <rPr>
        <vertAlign val="subscript"/>
        <sz val="11"/>
        <color rgb="FF000000"/>
        <rFont val="Arial"/>
        <family val="2"/>
      </rPr>
      <t>EoL</t>
    </r>
  </si>
  <si>
    <r>
      <t>Proj</t>
    </r>
    <r>
      <rPr>
        <vertAlign val="subscript"/>
        <sz val="11"/>
        <color rgb="FF000000"/>
        <rFont val="Arial"/>
        <family val="2"/>
      </rPr>
      <t>non-principal</t>
    </r>
  </si>
  <si>
    <t>EII Sectors and Products</t>
  </si>
  <si>
    <t>Sector</t>
  </si>
  <si>
    <t>Products</t>
  </si>
  <si>
    <t>Refineries</t>
  </si>
  <si>
    <t>Iron &amp; Steel</t>
  </si>
  <si>
    <t>Coke</t>
  </si>
  <si>
    <t>Iron ore</t>
  </si>
  <si>
    <t>Iron</t>
  </si>
  <si>
    <t>Steel</t>
  </si>
  <si>
    <t>Cast ferrous metals products</t>
  </si>
  <si>
    <t>Other ferrous metal products or substitute products</t>
  </si>
  <si>
    <t>Non-ferrous metals</t>
  </si>
  <si>
    <t>Aluminium</t>
  </si>
  <si>
    <t>Precious metals</t>
  </si>
  <si>
    <t>Copper</t>
  </si>
  <si>
    <t>Other non-ferrous metal</t>
  </si>
  <si>
    <t>Cast non-ferrous metal products</t>
  </si>
  <si>
    <t>Cement &amp; Lime</t>
  </si>
  <si>
    <t>Cement</t>
  </si>
  <si>
    <t>Other cement or lime products or substitute products</t>
  </si>
  <si>
    <t>Glass, ceramics &amp; construction material</t>
  </si>
  <si>
    <t>Flat glass</t>
  </si>
  <si>
    <t>Container glass</t>
  </si>
  <si>
    <t>Glass fibres</t>
  </si>
  <si>
    <t>Other glass products</t>
  </si>
  <si>
    <t>Tiles, plates, refractory products</t>
  </si>
  <si>
    <t>Bricks</t>
  </si>
  <si>
    <t>Houseware, sanitary ware</t>
  </si>
  <si>
    <t>Other ceramic products</t>
  </si>
  <si>
    <t>Mineral wool</t>
  </si>
  <si>
    <t>Gypsum and gypsum products</t>
  </si>
  <si>
    <t>Other construction materials or substitute products</t>
  </si>
  <si>
    <t>Pulp &amp; paper</t>
  </si>
  <si>
    <t>Chemical pulp</t>
  </si>
  <si>
    <t>Mechanical pulp</t>
  </si>
  <si>
    <t>Paper and paperboard</t>
  </si>
  <si>
    <t>Sanitary and tissue paper</t>
  </si>
  <si>
    <t>Other paper products or substitute products</t>
  </si>
  <si>
    <t>Chemicals</t>
  </si>
  <si>
    <t>Organic basic chemicals</t>
  </si>
  <si>
    <t>Inorganic basic chemicals</t>
  </si>
  <si>
    <t>Nitrogen compounds</t>
  </si>
  <si>
    <t>Plastics in primary forms</t>
  </si>
  <si>
    <t>Synthetic rubber</t>
  </si>
  <si>
    <t xml:space="preserve">Other chemical products or substitute products (incl. bio-based products) </t>
  </si>
  <si>
    <t>Hydrogen</t>
  </si>
  <si>
    <t>Other</t>
  </si>
  <si>
    <t>General information</t>
  </si>
  <si>
    <t>Comment</t>
  </si>
  <si>
    <t>Non-principal products</t>
  </si>
  <si>
    <t>Function of principal product(s)</t>
  </si>
  <si>
    <t>Reference product(s) substituted by principal product(s), if different</t>
  </si>
  <si>
    <t>Absolute GHG Emissions Avoidance</t>
  </si>
  <si>
    <t>Net absolute GHG emissions avoided due to operation of the project during the first 10 years of operation, in tCO2e.</t>
  </si>
  <si>
    <t>=</t>
  </si>
  <si>
    <t>-</t>
  </si>
  <si>
    <r>
      <t>∆GHG</t>
    </r>
    <r>
      <rPr>
        <vertAlign val="subscript"/>
        <sz val="11"/>
        <color rgb="FF000000"/>
        <rFont val="Arial"/>
        <family val="2"/>
      </rPr>
      <t>abs</t>
    </r>
  </si>
  <si>
    <t>Ref</t>
  </si>
  <si>
    <t>Proj</t>
  </si>
  <si>
    <t>Relative GHG Emissions Avoidance</t>
  </si>
  <si>
    <t>Relative GHG emissions avoided due to operation of the project during the first 10 years of operation, in percent.</t>
  </si>
  <si>
    <t>÷</t>
  </si>
  <si>
    <r>
      <t>∆GHG</t>
    </r>
    <r>
      <rPr>
        <vertAlign val="subscript"/>
        <sz val="11"/>
        <color rgb="FF000000"/>
        <rFont val="Arial"/>
        <family val="2"/>
      </rPr>
      <t>rel</t>
    </r>
  </si>
  <si>
    <t>Absolute GHG emissions by scenario and step of the process</t>
  </si>
  <si>
    <t>Step</t>
  </si>
  <si>
    <t>Variation</t>
  </si>
  <si>
    <r>
      <t>tCO</t>
    </r>
    <r>
      <rPr>
        <vertAlign val="subscript"/>
        <sz val="11"/>
        <color rgb="FFFFFFFF"/>
        <rFont val="Arial"/>
        <family val="2"/>
      </rPr>
      <t>2</t>
    </r>
    <r>
      <rPr>
        <sz val="11"/>
        <color rgb="FFFFFFFF"/>
        <rFont val="Arial"/>
        <family val="2"/>
      </rPr>
      <t>e</t>
    </r>
  </si>
  <si>
    <t>Input</t>
  </si>
  <si>
    <t>Process</t>
  </si>
  <si>
    <t>Combustion</t>
  </si>
  <si>
    <t>Change to in-use</t>
  </si>
  <si>
    <t>End-of-life</t>
  </si>
  <si>
    <t>Total</t>
  </si>
  <si>
    <t>Description</t>
  </si>
  <si>
    <t>Value</t>
  </si>
  <si>
    <t>Data unit</t>
  </si>
  <si>
    <t>Absolute GHG emission avoidance</t>
  </si>
  <si>
    <t>Relative GHG emission avoidance</t>
  </si>
  <si>
    <t>Principal product 1</t>
  </si>
  <si>
    <t> </t>
  </si>
  <si>
    <r>
      <t>tCO</t>
    </r>
    <r>
      <rPr>
        <vertAlign val="subscript"/>
        <sz val="10"/>
        <rFont val="Arial"/>
        <family val="2"/>
      </rPr>
      <t>2</t>
    </r>
    <r>
      <rPr>
        <sz val="10"/>
        <rFont val="Arial"/>
        <family val="2"/>
      </rPr>
      <t xml:space="preserve">e / unit quantity of principal product 1 </t>
    </r>
    <r>
      <rPr>
        <i/>
        <sz val="10"/>
        <color rgb="FFA6A6A6"/>
        <rFont val="Arial"/>
        <family val="2"/>
      </rPr>
      <t>[Please replace with adequate unit]</t>
    </r>
  </si>
  <si>
    <t>Principal product 2</t>
  </si>
  <si>
    <r>
      <t>tCO</t>
    </r>
    <r>
      <rPr>
        <vertAlign val="subscript"/>
        <sz val="10"/>
        <rFont val="Arial"/>
        <family val="2"/>
      </rPr>
      <t>2</t>
    </r>
    <r>
      <rPr>
        <sz val="10"/>
        <rFont val="Arial"/>
        <family val="2"/>
      </rPr>
      <t xml:space="preserve">e / unit quantity of principal product 2 </t>
    </r>
    <r>
      <rPr>
        <i/>
        <sz val="10"/>
        <color rgb="FFA6A6A6"/>
        <rFont val="Arial"/>
        <family val="2"/>
      </rPr>
      <t>[Please replace with adequate unit]</t>
    </r>
  </si>
  <si>
    <t>Principal product 3</t>
  </si>
  <si>
    <r>
      <t>tCO</t>
    </r>
    <r>
      <rPr>
        <vertAlign val="subscript"/>
        <sz val="10"/>
        <rFont val="Arial"/>
        <family val="2"/>
      </rPr>
      <t>2</t>
    </r>
    <r>
      <rPr>
        <sz val="10"/>
        <rFont val="Arial"/>
        <family val="2"/>
      </rPr>
      <t>e / unit quantity of principal product 3</t>
    </r>
    <r>
      <rPr>
        <i/>
        <sz val="10"/>
        <color rgb="FFA6A6A6"/>
        <rFont val="Arial"/>
        <family val="2"/>
      </rPr>
      <t xml:space="preserve"> [Please replace with adequate unit]</t>
    </r>
  </si>
  <si>
    <t>The relative GHG emission avoidance is expressed in percent.</t>
  </si>
  <si>
    <t>TOT</t>
  </si>
  <si>
    <t>Year 1</t>
  </si>
  <si>
    <t>Year 2</t>
  </si>
  <si>
    <t>Year 3</t>
  </si>
  <si>
    <t>Year 4</t>
  </si>
  <si>
    <t>Year 5</t>
  </si>
  <si>
    <t>Year 6</t>
  </si>
  <si>
    <t>Year 7</t>
  </si>
  <si>
    <t>Year 8</t>
  </si>
  <si>
    <t>Year 9</t>
  </si>
  <si>
    <t>Year 10</t>
  </si>
  <si>
    <t xml:space="preserve">This summary table uses the sumif function to add emissions from rows with each label. This requires the row labels below to exactly match the row labels used here. </t>
  </si>
  <si>
    <t xml:space="preserve">If adding, removing or moving rows applicants should check that the total emissions for each label are still correctly summed. </t>
  </si>
  <si>
    <t>Row Labels</t>
  </si>
  <si>
    <t>Sum of t CO2e</t>
  </si>
  <si>
    <r>
      <t>Ref</t>
    </r>
    <r>
      <rPr>
        <vertAlign val="subscript"/>
        <sz val="11"/>
        <color theme="1"/>
        <rFont val="Arial"/>
        <family val="2"/>
      </rPr>
      <t>inputs</t>
    </r>
  </si>
  <si>
    <r>
      <t>Ref</t>
    </r>
    <r>
      <rPr>
        <vertAlign val="subscript"/>
        <sz val="11"/>
        <color theme="1"/>
        <rFont val="Arial"/>
        <family val="2"/>
      </rPr>
      <t>processes</t>
    </r>
  </si>
  <si>
    <r>
      <t>Ref</t>
    </r>
    <r>
      <rPr>
        <vertAlign val="subscript"/>
        <sz val="11"/>
        <color theme="1"/>
        <rFont val="Arial"/>
        <family val="2"/>
      </rPr>
      <t>combustion</t>
    </r>
  </si>
  <si>
    <r>
      <t>Ref</t>
    </r>
    <r>
      <rPr>
        <vertAlign val="subscript"/>
        <sz val="11"/>
        <color theme="1"/>
        <rFont val="Arial"/>
        <family val="2"/>
      </rPr>
      <t>EoL</t>
    </r>
  </si>
  <si>
    <r>
      <t>Ref</t>
    </r>
    <r>
      <rPr>
        <vertAlign val="subscript"/>
        <sz val="11"/>
        <color theme="1"/>
        <rFont val="Arial"/>
        <family val="2"/>
      </rPr>
      <t>non-principal</t>
    </r>
  </si>
  <si>
    <t>Grand Total</t>
  </si>
  <si>
    <t>Reference emissions calculation</t>
  </si>
  <si>
    <t xml:space="preserve">Note: for many projects the reference emissions for processes will be based on an EU ETS benchmark, fossil fuel comparator or other natural-gas-based fossil fuel default (e.g. methane, methanol). In these cases there is no need to further disaggregate process emissions, and often there will be no emissions in the inputs, products, combustion or end of life boxes. Note though that there may still be input emissions to include in the case where the reference is based on an EU ETS benchmark. </t>
  </si>
  <si>
    <t>Projected operational data</t>
  </si>
  <si>
    <t>Source</t>
  </si>
  <si>
    <t>Plant / Unit</t>
  </si>
  <si>
    <t>Output</t>
  </si>
  <si>
    <t xml:space="preserve">Parameter monitored </t>
  </si>
  <si>
    <t>Description of parameter</t>
  </si>
  <si>
    <t>Comments about data</t>
  </si>
  <si>
    <t>Type of data</t>
  </si>
  <si>
    <t>Unit / t product</t>
  </si>
  <si>
    <t>t CO2e / [unit]</t>
  </si>
  <si>
    <t>t CO2e</t>
  </si>
  <si>
    <t>Comments about Ref scenario</t>
  </si>
  <si>
    <t>Area / Department for collection and archiving</t>
  </si>
  <si>
    <t>Data source</t>
  </si>
  <si>
    <r>
      <rPr>
        <sz val="10"/>
        <color rgb="FFFFFFFF"/>
        <rFont val="Arial"/>
        <family val="2"/>
      </rPr>
      <t xml:space="preserve"> If applicable</t>
    </r>
    <r>
      <rPr>
        <b/>
        <sz val="10"/>
        <color rgb="FFFFFFFF"/>
        <rFont val="Arial"/>
        <family val="2"/>
      </rPr>
      <t>, equipment used for monitoring, including details on accuracy and calibration</t>
    </r>
  </si>
  <si>
    <t>Monitoring frequency</t>
  </si>
  <si>
    <t>QA/QC Procedures</t>
  </si>
  <si>
    <t xml:space="preserve">Additional description of the monitoring system </t>
  </si>
  <si>
    <t>Reliability</t>
  </si>
  <si>
    <t>Total reference emissions per year</t>
  </si>
  <si>
    <r>
      <t>Ref</t>
    </r>
    <r>
      <rPr>
        <vertAlign val="subscript"/>
        <sz val="11"/>
        <color rgb="FF000000"/>
        <rFont val="Arial"/>
        <family val="2"/>
      </rPr>
      <t>year</t>
    </r>
  </si>
  <si>
    <t>Please verify that the horizontal sum per year and the vertical sum per contribution yield the same result as the grand total in the pivot table</t>
  </si>
  <si>
    <r>
      <t xml:space="preserve">Inputs </t>
    </r>
    <r>
      <rPr>
        <i/>
        <sz val="11"/>
        <color rgb="FFFFFFFF"/>
        <rFont val="Arial"/>
        <family val="2"/>
      </rPr>
      <t>[add rows and column, as needed]</t>
    </r>
  </si>
  <si>
    <t>[Link to the appropriate conversion factors from tab "Ref Conversion Factors"]</t>
  </si>
  <si>
    <r>
      <t xml:space="preserve">Processes </t>
    </r>
    <r>
      <rPr>
        <i/>
        <sz val="11"/>
        <color rgb="FFFFFFFF"/>
        <rFont val="Arial"/>
        <family val="2"/>
      </rPr>
      <t>[add rows and column, as needed]</t>
    </r>
  </si>
  <si>
    <r>
      <t xml:space="preserve">Combustion </t>
    </r>
    <r>
      <rPr>
        <i/>
        <sz val="11"/>
        <color rgb="FFFFFFFF"/>
        <rFont val="Arial"/>
        <family val="2"/>
      </rPr>
      <t>[add rows and column, as needed]</t>
    </r>
  </si>
  <si>
    <r>
      <t xml:space="preserve">End-Of-Life </t>
    </r>
    <r>
      <rPr>
        <i/>
        <sz val="11"/>
        <color rgb="FFFFFFFF"/>
        <rFont val="Arial"/>
        <family val="2"/>
      </rPr>
      <t>[add rows and column, as needed]</t>
    </r>
  </si>
  <si>
    <r>
      <t xml:space="preserve">Non-principal products </t>
    </r>
    <r>
      <rPr>
        <i/>
        <sz val="11"/>
        <color rgb="FFFFFFFF"/>
        <rFont val="Arial"/>
        <family val="2"/>
      </rPr>
      <t>[add rows and column, as needed]</t>
    </r>
  </si>
  <si>
    <r>
      <t>Proj</t>
    </r>
    <r>
      <rPr>
        <vertAlign val="subscript"/>
        <sz val="11"/>
        <color theme="1"/>
        <rFont val="Arial"/>
        <family val="2"/>
      </rPr>
      <t>inputs</t>
    </r>
  </si>
  <si>
    <r>
      <t>Proj</t>
    </r>
    <r>
      <rPr>
        <vertAlign val="subscript"/>
        <sz val="11"/>
        <color theme="1"/>
        <rFont val="Arial"/>
        <family val="2"/>
      </rPr>
      <t>processes</t>
    </r>
  </si>
  <si>
    <r>
      <t>Proj</t>
    </r>
    <r>
      <rPr>
        <vertAlign val="subscript"/>
        <sz val="11"/>
        <color theme="1"/>
        <rFont val="Arial"/>
        <family val="2"/>
      </rPr>
      <t>EoL</t>
    </r>
  </si>
  <si>
    <r>
      <t>Proj</t>
    </r>
    <r>
      <rPr>
        <vertAlign val="subscript"/>
        <sz val="11"/>
        <color theme="1"/>
        <rFont val="Arial"/>
        <family val="2"/>
      </rPr>
      <t>combustion</t>
    </r>
  </si>
  <si>
    <r>
      <t>Proj</t>
    </r>
    <r>
      <rPr>
        <vertAlign val="subscript"/>
        <sz val="11"/>
        <color theme="1"/>
        <rFont val="Arial"/>
        <family val="2"/>
      </rPr>
      <t>changeuse</t>
    </r>
  </si>
  <si>
    <r>
      <t>Proj</t>
    </r>
    <r>
      <rPr>
        <vertAlign val="subscript"/>
        <sz val="11"/>
        <color theme="1"/>
        <rFont val="Arial"/>
        <family val="2"/>
      </rPr>
      <t>non-principal</t>
    </r>
  </si>
  <si>
    <t>Project emissions calculation</t>
  </si>
  <si>
    <t>Input (processes only)</t>
  </si>
  <si>
    <t>Output (processes only)</t>
  </si>
  <si>
    <t>Comments about Proj scenario</t>
  </si>
  <si>
    <t>Area / Department responsible for collection and archiving</t>
  </si>
  <si>
    <t>Brief description</t>
  </si>
  <si>
    <t>Total project emissions per year</t>
  </si>
  <si>
    <r>
      <t>Proj</t>
    </r>
    <r>
      <rPr>
        <vertAlign val="subscript"/>
        <sz val="11"/>
        <color rgb="FF000000"/>
        <rFont val="Arial"/>
        <family val="2"/>
      </rPr>
      <t>year</t>
    </r>
  </si>
  <si>
    <t>[Link to the appropriate conversion factor from tab "Proj Conversion Factors"]</t>
  </si>
  <si>
    <t>Timed operation credit</t>
  </si>
  <si>
    <r>
      <t>Combustion</t>
    </r>
    <r>
      <rPr>
        <i/>
        <sz val="11"/>
        <color rgb="FFFFFFFF"/>
        <rFont val="Arial"/>
        <family val="2"/>
      </rPr>
      <t xml:space="preserve"> [add rows and column, as needed]</t>
    </r>
  </si>
  <si>
    <r>
      <t>Proj</t>
    </r>
    <r>
      <rPr>
        <vertAlign val="subscript"/>
        <sz val="11"/>
        <color rgb="FF000000"/>
        <rFont val="Arial"/>
        <family val="2"/>
      </rPr>
      <t>combustion</t>
    </r>
  </si>
  <si>
    <r>
      <t xml:space="preserve">Change to in-use </t>
    </r>
    <r>
      <rPr>
        <i/>
        <sz val="11"/>
        <color rgb="FFFFFFFF"/>
        <rFont val="Arial"/>
        <family val="2"/>
      </rPr>
      <t>[add rows and column, as needed]</t>
    </r>
  </si>
  <si>
    <r>
      <t xml:space="preserve">Non principal products </t>
    </r>
    <r>
      <rPr>
        <i/>
        <sz val="11"/>
        <color rgb="FFFFFFFF"/>
        <rFont val="Arial"/>
        <family val="2"/>
      </rPr>
      <t>[add rows and column, as needed]</t>
    </r>
  </si>
  <si>
    <t>Please insert:</t>
  </si>
  <si>
    <t>GHG emission factors, and other conversion factors for calculation of reference emissions</t>
  </si>
  <si>
    <r>
      <t>Data traceability,</t>
    </r>
    <r>
      <rPr>
        <sz val="10"/>
        <color rgb="FFFFFFFF"/>
        <rFont val="Arial"/>
        <family val="2"/>
      </rPr>
      <t xml:space="preserve"> for alternative or supplementary data</t>
    </r>
  </si>
  <si>
    <t>Fuel / Feedstock / Product</t>
  </si>
  <si>
    <t>Proposed value</t>
  </si>
  <si>
    <t>Source of data</t>
  </si>
  <si>
    <t>Assumption / Comment</t>
  </si>
  <si>
    <t>Area / Department responsible</t>
  </si>
  <si>
    <t>Default factors</t>
  </si>
  <si>
    <t>ETS Product benchmarks</t>
  </si>
  <si>
    <t>Coke-oven coke (obtained from the carbonisation of coking coal, at high temperature) or gas-works coke (by-product of gas-works plants) expressed as tons of dry coke. Lignite coke is not covered by this benchmark</t>
  </si>
  <si>
    <t>tCO2e / t</t>
  </si>
  <si>
    <t>Commission Implementing Regulation (EU) 2021/447 of 12 March 2021 determining revised benchmark values for free allocation of emission allowances for the period from 2021 to 2025 pursuant to Article 10a(2) of Directive 2003/87/EC of the European Parliament and of the Council.</t>
  </si>
  <si>
    <t>All processes directly or indirectly linked to the process units coke ovens, H2S/NH3 incineration, coal preheating (defreezing), coke gas extractor, desulphurisation unit, distillation unit, steam generation plant, pressure control in batteries, biological water treatment, miscellaneous heating of by-products and hydrogen separator are included. Coke oven gas cleaning is included</t>
  </si>
  <si>
    <t>Agglomerated iron-bearing product containing iron ore fines, fluxes and ironcontaining recycling materials with the chemical and physical properties such as the level of basicity, mechanical strength and permeability required to deliver iron and necessary flux materials into iron ore reduction processes</t>
  </si>
  <si>
    <t>Sintered ore</t>
  </si>
  <si>
    <t>All processes directly or indirectly linked to the process units sinter strand, ignition, feedstock preparation units, hot screening unit, sinter cooling unit, cold screening unit and steam generation unit are included</t>
  </si>
  <si>
    <t>Liquid iron saturated with carbon for further processing</t>
  </si>
  <si>
    <t>Hot metal</t>
  </si>
  <si>
    <t>All processes directly or indirectly linked to the process units blast furnace, hot metal treatment units, blast furnace blowers, blast furnace hot stoves, basic oxygen furnace, secondary metallurgy units, vacuum ladles, casting units (including cutting), slag treatment unit, burden preparation, BF gas treatment unit, dedusting units, scrap pre-heating, coal drying for PCI, vessels preheating stands, casting ingots preheating stands, compressed air production, dust treatment unit (briquetting), sludge treatment unit (briquetting), steam injection in BF unit, steam generation plant, converter BOF gas cooling and miscellaneous are included</t>
  </si>
  <si>
    <t>Anodes for aluminium electrolysis use consisting of petrol coke, pitch and normally recycled anodes, which are formed to shape specifically intended for a particular smelter and baked in anode baking ovens to a temperature of around 1 150 °C</t>
  </si>
  <si>
    <t>Pre-bake anode</t>
  </si>
  <si>
    <t>All processes directly or indirectly linked to the production of pre-bake anodes are included</t>
  </si>
  <si>
    <t>All processes directly or indirectly linked to the production step electrolysis are included</t>
  </si>
  <si>
    <t>Grey cement clinker as total clinker produced</t>
  </si>
  <si>
    <t>Grey cement clinker</t>
  </si>
  <si>
    <t>All processes directly or indirectly linked to the production of grey cement clinker are included</t>
  </si>
  <si>
    <t>White cement clinker for use as main binding component in the formulation of materials such as joint filers, ceramic tile adhesives, insulation, and anchorage mortars, industrial floor mortars, ready mixed plaster, repair mortars, and water-tight coatings with maximum average contents of 0,4 mass-% Fe2O3, 0,003 mass-% Cr2O3 and 0,03 mass-% Mn2O3</t>
  </si>
  <si>
    <t>White cement clinker</t>
  </si>
  <si>
    <t>All processes directly or indirectly linked to the production of white cement clinker are included</t>
  </si>
  <si>
    <t>Quicklime: calcium oxide (CaO) produced by the decarbonation of limestone (CaCO3) as ‘standard pure’ lime with a free CaO content of 94,5 %. Lime produced and consumed in the same installation for purification processes is not covered by this product benchmark</t>
  </si>
  <si>
    <t>Lime</t>
  </si>
  <si>
    <t>All processes directly or indirectly linked to the production of lime are included</t>
  </si>
  <si>
    <t>Dolime or calcined dolomite as mixture of calcium and magnesium oxides produced by the decarbonation of dolomite (CaCO3.MgCO3) with a residual CO2 exceeding 0,25 %, a free MgO content between 25 % and 40 % and a bulk density of the commercial product below 3,05 g/cm3. Dolime shall be expressed as ‘standard pure dolime’ quality with a free CaO content of 57,4 % and a free MgO content of 38,0 %</t>
  </si>
  <si>
    <t>Dolime</t>
  </si>
  <si>
    <t>All processes directly or indirectly linked to the production of dolime are included</t>
  </si>
  <si>
    <t>Mixture of calcium and magnesium oxides used solely for the production of refractory bricks and other refractory products with a minimum bulk density of 3,05 g/cm3</t>
  </si>
  <si>
    <t>Sintered dolime</t>
  </si>
  <si>
    <t>All processes directly or indirectly linked to the production of sintered dolime are included</t>
  </si>
  <si>
    <t>Float/ground/polish glass (as tons of glass exiting the lehr)</t>
  </si>
  <si>
    <t>Float glass</t>
  </si>
  <si>
    <t>All processes directly or indirectly linked to the production steps melter, refiner, working end, bath and lehr are included</t>
  </si>
  <si>
    <t>Bottles of colourless glass of a nominal capacity &lt; 2,5 litres, for beverages and foodstuffs (excluding bottles covered with leather or composition leather; infant’s feeding bottles) except extra-white flint products with an iron oxide content expressed as percent Fe2O3 by weight lower than 0,03 % and colour coordinates of L in the range 100 to 87, of a in the range 0 to – 5 and of b in the range 0 to 3 (using the CIELAB advocated by the Commission internationale d’éclairage) expressed as tons of packed product</t>
  </si>
  <si>
    <t>Bottles and jars of colourless glass</t>
  </si>
  <si>
    <t>All processes directly or indirectly linked to the production steps materials handling, melting, forming, downstream processing, packaging and ancillary processes are included</t>
  </si>
  <si>
    <t>Bottles of coloured glass of a nominal capacity &lt; 2,5 litres, for beverages and foodstuffs (excluding bottles covered with leather or composition leather; infant’s feeding bottles) expressed as tons of packed product</t>
  </si>
  <si>
    <t>Bottles and jars of coloured glass</t>
  </si>
  <si>
    <t>Melted glass for the production of continuous filament glass fibre products namely chopped strands, rovings, yarns and staple glass fibre and mats (expressed as tons of melted glass exiting the foreheath). Mineral wool products for thermal, acoustic and fire insulation are not included</t>
  </si>
  <si>
    <t>Continuous filament glass fibre products</t>
  </si>
  <si>
    <t>All processes directly or indirectly linked to the production processes glass melting in the furnaces and glass refining in the foreheaths are included. Downstream processes to convert the fibres into sellable products are not included in this product benchmark</t>
  </si>
  <si>
    <t>Facing bricks with a density &gt; 1 000 kg/m3 used for masonry based on EN 771-1, excluding pavers, clinker bricks and blue braised facing bricks</t>
  </si>
  <si>
    <t>Facing bricks</t>
  </si>
  <si>
    <t>All processes directly or indirectly linked to the production processes raw material preparation, component mixing, forming and shaping of ware, drying of ware, firing of ware, product finishing and flue gas cleaning are included</t>
  </si>
  <si>
    <t>Clay bricks used for flooring according to EN 1344</t>
  </si>
  <si>
    <t>Pavers</t>
  </si>
  <si>
    <t>Clay roofing tiles as defined in EN 1304:2005 excluding blue braised roof tiles and accessories</t>
  </si>
  <si>
    <t>Roof tiles</t>
  </si>
  <si>
    <t>Spray-dried powder for the production of dry-pressed wall and floor tiles in tonnes of powder produced</t>
  </si>
  <si>
    <t>Spray-dried powder</t>
  </si>
  <si>
    <t>All processes directly or indirectly linked to the production of spray-dried powder are included</t>
  </si>
  <si>
    <t>Plasters consisting of calcined gypsum or calcium sulphate (including for use in building, for use in dressing woven fabrics or surfacing paper, for use in dentistry, for use in land remediation), in tonnes of stucco. Alpha plaster is not covered by this product benchmark</t>
  </si>
  <si>
    <t>Plaster</t>
  </si>
  <si>
    <t>All processes directly or indirectly linked to the production steps milling, drying and calcining are included</t>
  </si>
  <si>
    <t>Dried secondary gypsum (synthetic gypsum produced as a recycled by-product of the power industry or recycled material from construction waste and demolition) expressed as tons of product</t>
  </si>
  <si>
    <t>Dried secondary gypsum</t>
  </si>
  <si>
    <t>All processes directly or indirectly linked to the drying of secondary gypsum are included</t>
  </si>
  <si>
    <t>Short fibre kraft pulp is a wood pulp produced by the sulphate chemical process using cooking liquor, characterised by fibre lengths of 1-1,5 mm, which is mainly used for products which require specific smoothness and bulk, as tissue and printing paper, expressed as net saleable production in Adt (Air Dried Tonnes)</t>
  </si>
  <si>
    <t>Short fibre kraft pulp</t>
  </si>
  <si>
    <t>All processes which are part of the pulp production process (in particular the pulp mill, recovery boiler, pulp drying section and lime kiln and connected energy conversion units (boiler/CHP)) are included. Other activities on site that are not part of this process such as sawmilling activities, woodworking activities, production of chemicals for sale, waste treatment (treating waste onsite instead of offsite (drying, pelletising, incinerating, landfilling), PCC (precipitated calcium carbonate) production, treatment of odorous gases, and district heating are not included</t>
  </si>
  <si>
    <t>Long fibre kraft pulp is a wood pulp produced by the sulphate chemical process using cooking liquor, characterised by fibre lengths of 3-3,5 mm, which is mainly used for products for which strength is important, as packaging paper, expressed as net saleable production in Adt (Air Dried Tonnes)</t>
  </si>
  <si>
    <t>Long fibre kraft pulp</t>
  </si>
  <si>
    <t>All processes which are part of the pulp production process (in particular the pulp mill, recovery boiler, pulp drying section and lime kiln and connected energy conversion units (boiler/CHP)) are included. Other activities on site that are not part of this process such as sawmilling activities, woodworking activities, production of chemicals for sale, waste treatment (treating waste onsite instead of offsite (drying, pelletising, incinerating, landfilling), PCC (precipitated calcium carbonate) production, treatment of odorous gases, and district heating are not included (precipitated calcium carbonate) production, treatment of odorous gases, and district heating are not included</t>
  </si>
  <si>
    <t>Sulphite pulp produced by a specific pulp making process, e.g. pulp produced by cooking wood chips in a pressure vessel in the presence of bisulphite liquor expressed as net saleable production in Adt. Sulphite pulp can be either bleached or unbleached. Mechanical pulp grades: TMP (thermomechanical pulp) and groundwood as net saleable production in Adt. Mechanical pulp can be either bleached or unbleached. Not covered by this group are the smaller subgroups of semichemical pulp CTMP — chemithermomechanical pulp and dissolving pulp</t>
  </si>
  <si>
    <t>Sulphite pulp, thermomechanical and mechanical pulp</t>
  </si>
  <si>
    <t>Pulps of fibres derived from recovered (waste and scrap) paper or paperboard or of other fibrous cellulosic material expressed as net saleable production in Adt</t>
  </si>
  <si>
    <t>Recovered paper pulp</t>
  </si>
  <si>
    <t>All processes which are part of the production of pulp from recovered paper and connected energy conversion units (boiler/CHP)) are included. Other activities on site that are not part of this process such as sawmilling activities, woodworking activities, production of chemicals for sale, waste treatment (treating waste onsite instead of offsite (drying, pelletising, incinerating, landfilling), PCC (precipitated calcium carbonate) production, treatment of odorous gases, and district heating are not included</t>
  </si>
  <si>
    <t>Specific paper grade (in rolls or sheets) expressed as net saleable production in Adt used for printing newspapers produced from groundwood and/or mechanical pulp or recycled fibres or any percentage of combinations of these two. Weights usually range from 40 to 52 g/m2 but can be as high as 65 g/m2. Newsprint is machine-finished or slightly calendered, white or slightly coloured and is used in reels for letterpress, offset or flexoprinting</t>
  </si>
  <si>
    <t>Newsprint</t>
  </si>
  <si>
    <t>All processes which are part of the paper production process (in particular paper or board machine and connected energy conversion units (boiler/CHP) and direct process fuel use) are included. Other activities on site that are not part of this process such as sawmilling activities, woodworking activities, production of chemicals for sale, waste treatment (treating waste onsite instead of offsite (drying, pelletising, incinerating, landfilling), PCC (precipitated calcium carbonate) production, treatment of odorous gases, and district heating are not included</t>
  </si>
  <si>
    <t>Uncoated fine paper, covering both uncoated mechanical and uncoated woodfree expressed as net saleable production in Adt: 1. Uncoated woodfree papers suitable for printing or other graphic purposes made from a variety of mainly virgin fibre furnishes, with variable levels of mineral filler and a range of finishing processes. This grade includes most office papers, such as business forms, copier, computer, stationery and book papers. 2. Uncoated mechanical papers cover the specific paper grades made from mechanical pulp, used for packaging or graphic purposes/magazines</t>
  </si>
  <si>
    <t>Uncoated fine paper</t>
  </si>
  <si>
    <t>Coated fine paper covering both coated mechanical and coated woodfree papers expressed as net saleable production in Adt: 1. Coated woodfree papers made of fibres produced mainly by a chemical pulping process which are coated in process for different applications and are also known as coated freesheet. This group focuses mainly on publication papers. 2. Coated mechanical papers made from mechanical pulp, used for graphic purposes/magazines. The group is also known as coated groundwood</t>
  </si>
  <si>
    <t>Coated fine paper</t>
  </si>
  <si>
    <t>All processes which are part of the paper production process (in particular paper or board machine and connected energy conversion units (boiler/CHP) and direct process fuel use) are included. Other activities on site that are not part of this process such as sawmilling activities, woodworking activities, production of chemicals for sale, waste treatment (treating waste onsite instead of offsite (drying, pelletising, incinerating, landfilling), PCC</t>
  </si>
  <si>
    <t>Tissue papers expressed as net saleable production of parent reel cover a wide range of tissue and other hygienic papers for use in households or commercial and industrial premises such as toilet paper and facial tissues, kitchen towels, hand towels and industrial wipes, the manufacture of baby nappies, sanitary towels, etc. TAD — Through Air Dried Tissue is not part of this group</t>
  </si>
  <si>
    <t>Tissue</t>
  </si>
  <si>
    <t>All processes which are part of the paper production process (in particular paper or board machine and connected energy conversion units (boiler/CHP) and direct process fuel use) are included. Other activities on site that are not part of this process such as sawmilling activities, woodworking activities, production of chemicals for sale, waste treatment (treating waste onsite instead of offsite (drying, pelletising, incinerating, landfilling), PCC (precipitated calcium carbonate) production, treatment of odorous gases, and district heating are not included. The conversion of parent reel weight to finished products is not part of this product benchmark</t>
  </si>
  <si>
    <t>Testliner and fluting expressed as net saleable production in Adt: 1. Testliner covers types of paperboard that meet specific tests adopted by the packaging industry to qualify for use as the outer facing layer for corrugated board, from which shipping containers are made. Testliner is made primarily from fibres obtained from recycled fibres. 2. Fluting refers to the centre segment of corrugated shipping containers, being faced with linerboard (testliner/kraftliner) on both sides. Fluting covers mainly papers made from recycled fibre but this group also holds paperboard that is made from chemical and semi-chemical pulp</t>
  </si>
  <si>
    <t>Testliner and fluting</t>
  </si>
  <si>
    <t>This benchmark covers a wide range of uncoated products (expressed as net saleable production in Adt) which may be single or multiply. Uncoated carton board is mainly used for packaging applications which the main needed characteristic is strength and stiffness, and for which the commercial aspects as information carrier are of a second order of importance. Carton board is made from virgin and/or recovered fibres, has good folding properties, stiffness and scoring ability. It is mainly used in cartons for consumer products such as frozen food, cosmetics and for liquid containers; also known as solid board, folding box board, boxboard or carrier board or core board</t>
  </si>
  <si>
    <t>Uncoated carton board</t>
  </si>
  <si>
    <t>This benchmark covers a wide range of coated products (expressed as net saleable production in Adt) which may be single or multiply. Coated carton board is mainly used for commercial applications that need to bring commercial information printed on the packaging to the shelf in the store in applications such as food, pharma, cosmetics, and other. Carton board is made from virgin and/or recovered fibres, and has good folding properties, stiffness and scoring ability. It is mainly used in cartons for consumer products such as frozen food, cosmetics and for liquid containers; also known as solid board, folding box board, boxboard or carrier board or core board</t>
  </si>
  <si>
    <t>Coated carton board</t>
  </si>
  <si>
    <t>Nitric acid (HNO3), to be recorded in tons HNO3 (100 %)</t>
  </si>
  <si>
    <t>Nitric acid</t>
  </si>
  <si>
    <t>All processes directly or indirectly linked to the production of the benchmarked product as well as the N2O destruction process are included except the production of ammonia</t>
  </si>
  <si>
    <t>Adipic acid to be recorded in tons of dry purified adipic acid stored in silos or packed in (big)bag</t>
  </si>
  <si>
    <t>Adipic acid</t>
  </si>
  <si>
    <t>All processes directly or indirectly linked to the production of the benchmarked product as well as the N2O destruction process are included</t>
  </si>
  <si>
    <t>Vinyl chloride (chloroethylene)</t>
  </si>
  <si>
    <t>Vinyl chloride monomer (VCM)</t>
  </si>
  <si>
    <t>All processes directly or indirectly linked to the production steps direct chlorination, oxychlorination and EDC cracking to VCM are included</t>
  </si>
  <si>
    <t>Sum of phenol, acetone and the by-product alpha-methyl styrene as total production</t>
  </si>
  <si>
    <t>Phenol/ acetone</t>
  </si>
  <si>
    <t>All processes directly or indirectly linked to the production of phenol and acetone are included, in particular air compression, hydroperoxidation, cumene recovery from spent air, concentration and cleavage, production fractionation and purification, tar cracking, acetophenone recovery and purification, AMS recovery for export, AMS hydrogenation for ISB recycle, initial waste water purification (first waste water stripper), cooling water generation (e.g. cooling towers), cooling water utilisation (circulation pumps), flare and incinerators (even if physically located OSB) as well as any support fuel consumption</t>
  </si>
  <si>
    <t>Polyvinyl chloride; not mixed with any other substances consisting of PVC particles with a mean size between 50 and 200 μm</t>
  </si>
  <si>
    <t>S-PVC</t>
  </si>
  <si>
    <t>All processes directly or indirectly linked to the production of S-PVC are included except the production of VCM</t>
  </si>
  <si>
    <t>Polyvinyl chloride; not mixed with any other substances consisting of PVC particles with a mean size between 0,1 and 3 μm</t>
  </si>
  <si>
    <t>E-PVC</t>
  </si>
  <si>
    <t>All processes directly or indirectly linked to the production of E-PVC are included except the production of VCM</t>
  </si>
  <si>
    <t>Disodium carbonate as total gross production except dense soda ash obtained as byproduct in a caprolactam production network</t>
  </si>
  <si>
    <t>Soda ash</t>
  </si>
  <si>
    <t>All processes directly or indirectly linked to the process units brine purification, limestone calcination and milk of lime production, absorption of ammonia, precipitation of NaHCO3, filtration or Separation of NaHCO3 crystals from mother liquor, decomposition of NaHCO3 to Na2CO3, recovery of ammonia and densification or production of dense soda ash are included</t>
  </si>
  <si>
    <t>Mix of refinery products with more than 40 % light products (motor spirit (gasoline) including aviation spirit, spirit type (gasoline type) jet fuel, other light petroleum oils/light preparations, kerosene including kerosene type jet fuel, gas oils) expressed as CO2 weighted tonne (CWT)</t>
  </si>
  <si>
    <t>Refinery products</t>
  </si>
  <si>
    <t>All processes of a refinery matching the definition of one of the CWT process units as well as ancillary non-process facilities operating inside the refinery fence-line such as tankage, blending, effluent treatment, etc. are included. For the determination of indirect emissions, the total electricity consumption within the system boundaries shall be considered</t>
  </si>
  <si>
    <t>Steel containing less than 8 % metallic alloying elements and tramp elements to such levels limiting the use to those applications where no high surface quality and processability is required</t>
  </si>
  <si>
    <t>EAF carbon steel</t>
  </si>
  <si>
    <t>All processes directly or indirectly linked to the process units electric arc furnace, secondary metallurgy, casting and cutting, post-combustion unit, dedusting unit, vessels heating stands, casting ingots preheating stands, scrap drying and scrap preheating are included. For the determination of indirect emissions, the total electricity consumption within the system boundaries shall be considered</t>
  </si>
  <si>
    <t>Steel containing 8 % or more metallic alloying elements or where high surface quality and processability is required</t>
  </si>
  <si>
    <t>EAF high alloy steel</t>
  </si>
  <si>
    <t>All processes directly or indirectly linked to the process units electric arc furnace, secondary metallurgy, casting and cutting, post-combustion unit, dedusting unit, vessels heating stands, casting ingots preheating stands, slow cooling pit, scrap drying and scrap preheating are included. The process units FeCr converter and cryogenic storage of industrial gases are not included. For the determination of indirect emissions, the total electricity consumption within the system boundaries shall be considered</t>
  </si>
  <si>
    <t>Casted iron expressed as tons of liquid iron ready alloyed, skinned, and ready for casting</t>
  </si>
  <si>
    <t>Iron casting</t>
  </si>
  <si>
    <t>All processes directly or indirectly linked to the process steps melting shop, casting shop, core shop and finishing are included. For the determination of indirect emissions, only the electricity consumption of melting processes within the system boundaries shall be considered</t>
  </si>
  <si>
    <t>Mineral wool insulation products for thermal, acoustic and fire applications manufactured using glass, rock or slag</t>
  </si>
  <si>
    <t>All processes directly or indirectly linked to the production steps melting, fibreising and injection of binders, curing and drying and forming are included. For the determination of indirect emissions, the total electricity consumption within the system boundaries shall be considered</t>
  </si>
  <si>
    <t>The benchmark covers boards, sheets, panels, tiles, similar articles of plaster/compositions based on plaster, (not) faced/reinforced with paper/paperboard only, excluding articles agglomerated with plaster, ornamented (in tonnes of stucco). High-density gypsum fibreboards not covered by this product benchmark</t>
  </si>
  <si>
    <t>Plasterboarder</t>
  </si>
  <si>
    <t>All processes directly or indirectly linked to the production steps milling, drying, calcining and board drying are included. For the determination of indirect emissions, only the electricity consumption of heat pumps applied in the drying step shall be considered</t>
  </si>
  <si>
    <t>Furnace carbon black. Gas- and lamp black products are not covered by this benchmark</t>
  </si>
  <si>
    <t>Carbon black</t>
  </si>
  <si>
    <t>All processes directly or indirectly linked to the production of furnace carbon black as well as finishing, packaging and flaring are included. For the determination of indirect emissions, the total electricity consumption within the system boundaries shall be considered</t>
  </si>
  <si>
    <t>Ammonia (NH3), to be recorded in tons produced</t>
  </si>
  <si>
    <t>Ammonia</t>
  </si>
  <si>
    <t>All processes directly or indirectly linked to the production of the ammonia and the intermediate product hydrogen are included. For the determination of indirect emissions, the total electricity consumption within the system boundaries shall be considered</t>
  </si>
  <si>
    <t>Mix of high value chemicals (HVC) expressed as total mass of acetylene, ethylene, propylene, butadiene, benzene and hydrogen excluding HVC from supplemental feed (hydrogen, ethylene, other HVC) with an ethylene content in the total product mix of at least 30 mass-percent and a content of HVC, fuel gas, butenes and liquid hydrocarbons of together at least 50 mass-percent of the total product mix</t>
  </si>
  <si>
    <t>Steam cracking</t>
  </si>
  <si>
    <t>All processes directly or indirectly linked to the production of high value chemicals as purified product or intermediate product with concentrated content of the respective HVC in the lowest tradable form (raw C4, unhydrogenated pygas) are included except C4 extraction (butadiene plant), C4-hydrogenation, hydrotreating of pyrolysis gasoline and aromatics extraction and logistics/storage for daily operation. For the determination of indirect emissions, the total electricity consumption within the system boundaries shall be considered</t>
  </si>
  <si>
    <t>Mix of aromatics expressed as CO2 weighted tonne (CWT)</t>
  </si>
  <si>
    <t>Aromatics</t>
  </si>
  <si>
    <t>All processes directly or indirectly linked to the aromatics sub-units pygas hydrotreater, benzene/toluene/xylene (BTX) extraction, TDP, HDA, xylene isomerisation, P-xylene units, cumene production and Cyclo-hexane production are included. For the determination of indirect emissions, the total electricity consumption within the system boundaries shall be considered</t>
  </si>
  <si>
    <t>Styrene monomer (vinyl benzene, CAS number: 100- 42-5)</t>
  </si>
  <si>
    <t>Styrene</t>
  </si>
  <si>
    <t>All processes directly or indirectly linked to the production of styrene as well as the intermediate product ethylbenzene (with the amount used as feed for the styrene production) are included. For the determination of indirect emissions, the total electricity consumption within the system boundaries shall be considered</t>
  </si>
  <si>
    <t>Pure hydrogen and mixtures of  hydrogen and carbon monoxide having a hydrogen content ≥ 60 % mole fraction of total contained hydrogen plus carbon monoxide based on the aggregation of all hydrogen- and carbonmonoxide-containing product streams exported from the sub-installation concerned expressed as 100 % hydrogen</t>
  </si>
  <si>
    <t>All relevant process elements directly or indirectly linked to the production of hydrogen and the separation of hydrogen and carbon monoxide are included. These elements lie between: (a) the point(s) of entry of hydrocarbon feedstock(s) and, if separate, fuel(s); (b) the points of exit of all product streams containing hydrogen and/or carbon monoxide; (c) the point(s) of entry or exit of import or export heat. For the determination of indirect emissions, the total electricity consumption within the system boundaries shall be considered</t>
  </si>
  <si>
    <t>Mixtures of hydrogen and carbon monoxide having a hydrogen content &lt; 60 % mole fraction of total contained hydrogen plus carbon monoxide based on the aggregation of all hydrogen- and carbon-monoxide-containing product streams exported from the sub-installation concerned referred to 47 volume-percent hydrogen</t>
  </si>
  <si>
    <t>Synthesis gas</t>
  </si>
  <si>
    <t>All relevant process elements directly or indirectly linked to the production of syngas and the separation of hydrogen and carbon monoxide are included. These elements lie between: (a) the point(s) of entry of hydrocarbon feedstock(s) and, if separate, fuel(s); (b) the points of exit of all product streams containing hydrogen1 and/or carbon monoxide1; (c) the point(s) of entry or exit of import or export heat. For the determination of indirect emissions, the total electricity consumption within the system boundaries shall be considered</t>
  </si>
  <si>
    <t>The ethylene oxide/ethylene glycol benchmark covers the products ethylene oxide (EO, high purity), monoethylene glycol (MEG, standard grade + fibre grade (high purity)), diethylene glycol (DEG), triethylene glycol (TEG). The total amount of products is expressed in terms of EOequivalents (EOE), which are defined as the amount of EO (in mass) that is embedded in one mass unit of the specific glycol</t>
  </si>
  <si>
    <t>Ethylene oxide/ ethylene
glycols</t>
  </si>
  <si>
    <t>All processes directly or indirectly linked to the process units EO production, EO purification and glycol section are included. The total electricity consumption (and the related indirect emissions) within the system boundaries is covered by this product benchmark</t>
  </si>
  <si>
    <t>[not specified]</t>
  </si>
  <si>
    <t>Heat</t>
  </si>
  <si>
    <t>tCO2e / TJ</t>
  </si>
  <si>
    <t>GHG emission factor</t>
  </si>
  <si>
    <t>Production / Use</t>
  </si>
  <si>
    <t>Electricity</t>
  </si>
  <si>
    <r>
      <t>tCO</t>
    </r>
    <r>
      <rPr>
        <vertAlign val="subscript"/>
        <sz val="10"/>
        <color theme="1"/>
        <rFont val="Arial"/>
        <family val="2"/>
      </rPr>
      <t>2</t>
    </r>
    <r>
      <rPr>
        <sz val="10"/>
        <color theme="1"/>
        <rFont val="Arial"/>
        <family val="2"/>
      </rPr>
      <t>e / MWh</t>
    </r>
  </si>
  <si>
    <t>EUCO3232.5 scenario on Member States</t>
  </si>
  <si>
    <t>Base year 2050. Combustion only. EU average mix</t>
  </si>
  <si>
    <t>Natural-gas-based fossil default</t>
  </si>
  <si>
    <t>Natural gas</t>
  </si>
  <si>
    <r>
      <t>tCO</t>
    </r>
    <r>
      <rPr>
        <vertAlign val="subscript"/>
        <sz val="10"/>
        <rFont val="Arial"/>
        <family val="2"/>
      </rPr>
      <t>2</t>
    </r>
    <r>
      <rPr>
        <sz val="10"/>
        <rFont val="Arial"/>
        <family val="2"/>
      </rPr>
      <t xml:space="preserve"> / MWh</t>
    </r>
  </si>
  <si>
    <t xml:space="preserve">COMMISSION DELEGATED REGULATION (EU) 2018/2066 of 19 December 2018, annex VI </t>
  </si>
  <si>
    <t xml:space="preserve">56.15 tCO2/TJ times 0.0036 TJ/MWh. </t>
  </si>
  <si>
    <t>gCO2e/MJ</t>
  </si>
  <si>
    <t>Methanol</t>
  </si>
  <si>
    <t>IF GHG emission methodology</t>
  </si>
  <si>
    <t>Fossil fuel comparator</t>
  </si>
  <si>
    <t>Diesel</t>
  </si>
  <si>
    <t>Substituted fossil transport fuel</t>
  </si>
  <si>
    <t>Gasoline</t>
  </si>
  <si>
    <t>LPG</t>
  </si>
  <si>
    <t>Aviation kerosene</t>
  </si>
  <si>
    <t>Aviation gasoline</t>
  </si>
  <si>
    <t>Marine fuel (including gas oil and fuel oil)</t>
  </si>
  <si>
    <t>Synthetic crude</t>
  </si>
  <si>
    <t>Alternative factors</t>
  </si>
  <si>
    <t>Primary Data</t>
  </si>
  <si>
    <t>GHG emission factors, and other conversion factors for calculation of project emissions</t>
  </si>
  <si>
    <t>Area / Department</t>
  </si>
  <si>
    <t>Default values</t>
  </si>
  <si>
    <t>Combustion emissions for fossil fuel used in processes or as inputs</t>
  </si>
  <si>
    <t>Crude Oil</t>
  </si>
  <si>
    <t>2006 IPCC Guidelines for National Greenhouse Gas Inventories</t>
  </si>
  <si>
    <t>Jet Kerosene</t>
  </si>
  <si>
    <t>Gas/Diesel Oil</t>
  </si>
  <si>
    <t>Residual Fuel Oil</t>
  </si>
  <si>
    <t>Other Kerosene</t>
  </si>
  <si>
    <t>Liquefied Petroleum Gases</t>
  </si>
  <si>
    <t>Naphtha</t>
  </si>
  <si>
    <t>Petroleum Coke</t>
  </si>
  <si>
    <t>Anthracite</t>
  </si>
  <si>
    <t>Coking Coal</t>
  </si>
  <si>
    <t>Other Bituminous Coal</t>
  </si>
  <si>
    <t>Sub-Bituminous Coal</t>
  </si>
  <si>
    <t>Lignite</t>
  </si>
  <si>
    <t>Coke Oven Coke and Lignite Coke</t>
  </si>
  <si>
    <t xml:space="preserve">Embedded emissions for input </t>
  </si>
  <si>
    <t>N fertilizer</t>
  </si>
  <si>
    <t>Definition of input data to assess GHG default emissions from biofuels in EU legislation</t>
  </si>
  <si>
    <t>P2O5 fertilizer</t>
  </si>
  <si>
    <t>K2O fertilizer</t>
  </si>
  <si>
    <t>Aglime (as CaO)</t>
  </si>
  <si>
    <t>Pesticides</t>
  </si>
  <si>
    <t>CaO as process chemical</t>
  </si>
  <si>
    <t>HCl</t>
  </si>
  <si>
    <t>Na2CO3</t>
  </si>
  <si>
    <t>NaCl</t>
  </si>
  <si>
    <t>NaOH</t>
  </si>
  <si>
    <t>H2SO4</t>
  </si>
  <si>
    <t>H3PO4</t>
  </si>
  <si>
    <t>Cyclohexane</t>
  </si>
  <si>
    <t>Lubricants</t>
  </si>
  <si>
    <t>Alpha-amylase</t>
  </si>
  <si>
    <t>Gluco-amylase</t>
  </si>
  <si>
    <t>Na(CH3O)</t>
  </si>
  <si>
    <t>n-hexane</t>
  </si>
  <si>
    <t>KOH</t>
  </si>
  <si>
    <t>N2</t>
  </si>
  <si>
    <t>(NH4)2SO4</t>
  </si>
  <si>
    <t>KH2PO4</t>
  </si>
  <si>
    <t>MgSO4</t>
  </si>
  <si>
    <t>CaCl2</t>
  </si>
  <si>
    <t>Antifoam</t>
  </si>
  <si>
    <t>SO2</t>
  </si>
  <si>
    <t>DAP</t>
  </si>
  <si>
    <t>Net Calorific Value</t>
  </si>
  <si>
    <t xml:space="preserve">Fuels- gases </t>
  </si>
  <si>
    <t>Methane</t>
  </si>
  <si>
    <t>MJ/kg</t>
  </si>
  <si>
    <t>BioGrace Excel Tool V4 for Compliance</t>
  </si>
  <si>
    <t>LHV</t>
  </si>
  <si>
    <t>Residues (feedstock or input)</t>
  </si>
  <si>
    <t>Manure</t>
  </si>
  <si>
    <t>Fuels- liquids (also conversion inputs)</t>
  </si>
  <si>
    <t>HFO</t>
  </si>
  <si>
    <t>HFO for maritime transport</t>
  </si>
  <si>
    <t>Ethanol</t>
  </si>
  <si>
    <t>FAME</t>
  </si>
  <si>
    <t>Syn diesel (BtL)</t>
  </si>
  <si>
    <t>HVO</t>
  </si>
  <si>
    <t>PVO</t>
  </si>
  <si>
    <t>Fuels / feedstock / co-products - solids</t>
  </si>
  <si>
    <t>Hard coal</t>
  </si>
  <si>
    <t>Corn</t>
  </si>
  <si>
    <t>FFB</t>
  </si>
  <si>
    <t>Rapeseed</t>
  </si>
  <si>
    <t>Soybeans</t>
  </si>
  <si>
    <t>Sugar beet</t>
  </si>
  <si>
    <t>Sugar cane</t>
  </si>
  <si>
    <t>Sunflowerseed</t>
  </si>
  <si>
    <t>Wheat</t>
  </si>
  <si>
    <t>Waste vegetable / animal oil</t>
  </si>
  <si>
    <t>BioOil (co-product FAME from waste oil)</t>
  </si>
  <si>
    <t>Crude vegetable oil</t>
  </si>
  <si>
    <t>DDGS (10 wt% moisture)</t>
  </si>
  <si>
    <t>Glycerol</t>
  </si>
  <si>
    <t>Palm kernel meal</t>
  </si>
  <si>
    <t>Palm oil</t>
  </si>
  <si>
    <t>Rapeseed meal</t>
  </si>
  <si>
    <t>Refined vegetable oil</t>
  </si>
  <si>
    <t>Soybean oil</t>
  </si>
  <si>
    <t>Sugar beet pulp</t>
  </si>
  <si>
    <t>Sugar beet slops</t>
  </si>
  <si>
    <t>Wheat straw</t>
  </si>
  <si>
    <t xml:space="preserve">Conversion inputs </t>
  </si>
  <si>
    <t>n-Hexane</t>
  </si>
  <si>
    <t>Density</t>
  </si>
  <si>
    <r>
      <t>kg/m</t>
    </r>
    <r>
      <rPr>
        <vertAlign val="superscript"/>
        <sz val="10"/>
        <rFont val="Verdana"/>
        <family val="2"/>
      </rPr>
      <t>3</t>
    </r>
  </si>
  <si>
    <t>Default capex assumption for manufacturing projects</t>
  </si>
  <si>
    <t>Default capex assumption for electrolyser installations</t>
  </si>
  <si>
    <t>Alkaline electrolyser</t>
  </si>
  <si>
    <t>€/kW</t>
  </si>
  <si>
    <t>Strategic Research and Innovation Agenda 2021-2027, Clean Hydrogen Joint Undertaking, Annex to GB decision no. CleanHydrogen-GB-2022-01</t>
  </si>
  <si>
    <t>PEM electrolyser</t>
  </si>
  <si>
    <t>Strategic Research and Innovation Agenda 2021-2027, Clean Hydrogen Joint Undertaking, Annex to GB decision no. CleanHydrogen-GB-2022-00</t>
  </si>
  <si>
    <t>Solid oxide electrolyser</t>
  </si>
  <si>
    <t>Anion exchange electrolyser</t>
  </si>
  <si>
    <t>Strategic Research and Innovation Agenda 2021-2027, Clean Hydrogen Joint Undertaking, Annex to GB decision no. CleanHydrogen-GB-2022-02</t>
  </si>
  <si>
    <t>Default load hours for manufacturing projects</t>
  </si>
  <si>
    <t>Default load hours assumption for electrolyser installations</t>
  </si>
  <si>
    <t>All electrolysers</t>
  </si>
  <si>
    <t>Hours per year</t>
  </si>
  <si>
    <t>Commission Staff Working Document Implementing the Repower EU Action Plan: Investment Needs, Hydrogen Accelerator and Achieving the Bio-Methane Targets</t>
  </si>
  <si>
    <t>Adjusted relative GHG emission avoidance:</t>
  </si>
  <si>
    <t>Data traceability</t>
  </si>
  <si>
    <t>[add or exclude rows and columns, as needed]</t>
  </si>
  <si>
    <t>Applicants are expected to provide detailed, complete and transparent documentation of the parameters used in the calculations and data sources.</t>
  </si>
  <si>
    <r>
      <rPr>
        <i/>
        <sz val="11"/>
        <rFont val="Arial"/>
        <family val="2"/>
      </rPr>
      <t xml:space="preserve">Transparency relates to the degree to which information on the processes, procedures, assumptions, and limitations of the GHG </t>
    </r>
    <r>
      <rPr>
        <sz val="11"/>
        <rFont val="Arial"/>
        <family val="2"/>
      </rPr>
      <t>quantification</t>
    </r>
    <r>
      <rPr>
        <i/>
        <sz val="11"/>
        <rFont val="Arial"/>
        <family val="2"/>
      </rPr>
      <t xml:space="preserve"> are disclosed in a clear, factual, neutral, and understandable manner based on clear documentation and archives (i.e., an audit trail). Information needs to be recorded, compiled, and analysed in a way that enables internal reviewers and external verifiers to attest to its credibility. Specific exclusions or inclusions need to be clearly identified and justified, assumptions disclosed, and appropriate references provided for the methodologies applied and the data sources used. The information should be sufficient to enable a third party to derive the same results if provided with the same source data</t>
    </r>
    <r>
      <rPr>
        <sz val="11"/>
        <rFont val="Arial"/>
        <family val="2"/>
      </rPr>
      <t xml:space="preserve">.  (GHG Accounting Protocol)
</t>
    </r>
    <r>
      <rPr>
        <b/>
        <sz val="11"/>
        <color rgb="FFFF0000"/>
        <rFont val="Calibri"/>
        <family val="2"/>
        <scheme val="minor"/>
      </rPr>
      <t/>
    </r>
  </si>
  <si>
    <t>Quantitative assumptions</t>
  </si>
  <si>
    <t>Data / Assumption</t>
  </si>
  <si>
    <t>Basis or source of the assumption</t>
  </si>
  <si>
    <r>
      <t xml:space="preserve">Hyperlink to the original source, </t>
    </r>
    <r>
      <rPr>
        <sz val="10"/>
        <color rgb="FFFFFFFF"/>
        <rFont val="Arial"/>
        <family val="2"/>
      </rPr>
      <t>if applicable</t>
    </r>
  </si>
  <si>
    <t>Qualitative assumptions</t>
  </si>
  <si>
    <t>Example: no non-fuel hydrocarbon products after upgrading FT waxes</t>
  </si>
  <si>
    <t>For the fuel synthesis process described, it is assumed that 100% of the output is upgraded to transport fuels (gasoline, diesel, jet fuel) with no production of other potential FT products (lubes, solvents etc.)</t>
  </si>
  <si>
    <t xml:space="preserve">Based on business plan and experience of other projects. </t>
  </si>
  <si>
    <t xml:space="preserve">There are a number of options for upgrading FT waxes from the reactor. The project plan anticipates that transport fuels provide the preferred market for the upgraded product, and therefore that 100% of the FT waxes should be upgraded to transport fuels. </t>
  </si>
  <si>
    <t>Version</t>
  </si>
  <si>
    <t>Tool to support the calculation of CCS/U credit under the Innovation Fund</t>
  </si>
  <si>
    <r>
      <t>CC</t>
    </r>
    <r>
      <rPr>
        <vertAlign val="subscript"/>
        <sz val="10"/>
        <color theme="1"/>
        <rFont val="Arial"/>
        <family val="2"/>
      </rPr>
      <t>credit</t>
    </r>
  </si>
  <si>
    <r>
      <t>CC</t>
    </r>
    <r>
      <rPr>
        <vertAlign val="subscript"/>
        <sz val="10"/>
        <color rgb="FF000000"/>
        <rFont val="Arial"/>
        <family val="2"/>
      </rPr>
      <t>storage,y</t>
    </r>
  </si>
  <si>
    <r>
      <t>CC</t>
    </r>
    <r>
      <rPr>
        <vertAlign val="subscript"/>
        <sz val="10"/>
        <color rgb="FF000000"/>
        <rFont val="Arial"/>
        <family val="2"/>
      </rPr>
      <t>use,y</t>
    </r>
  </si>
  <si>
    <r>
      <t>CC</t>
    </r>
    <r>
      <rPr>
        <vertAlign val="subscript"/>
        <sz val="10"/>
        <color rgb="FF000000"/>
        <rFont val="Arial"/>
        <family val="2"/>
      </rPr>
      <t>capture,y</t>
    </r>
  </si>
  <si>
    <r>
      <t>CC</t>
    </r>
    <r>
      <rPr>
        <vertAlign val="subscript"/>
        <sz val="10"/>
        <color rgb="FF000000"/>
        <rFont val="Arial"/>
        <family val="2"/>
      </rPr>
      <t>EHR,y</t>
    </r>
  </si>
  <si>
    <r>
      <t>CC</t>
    </r>
    <r>
      <rPr>
        <vertAlign val="subscript"/>
        <sz val="10"/>
        <color rgb="FF000000"/>
        <rFont val="Arial"/>
        <family val="2"/>
      </rPr>
      <t>pipeline,y</t>
    </r>
  </si>
  <si>
    <r>
      <t>CC</t>
    </r>
    <r>
      <rPr>
        <vertAlign val="subscript"/>
        <sz val="10"/>
        <color rgb="FF000000"/>
        <rFont val="Arial"/>
        <family val="2"/>
      </rPr>
      <t>transport,y</t>
    </r>
  </si>
  <si>
    <r>
      <t>CC</t>
    </r>
    <r>
      <rPr>
        <vertAlign val="subscript"/>
        <sz val="10"/>
        <color rgb="FF000000"/>
        <rFont val="Arial"/>
        <family val="2"/>
      </rPr>
      <t>transport,rail,y</t>
    </r>
  </si>
  <si>
    <r>
      <t>CC</t>
    </r>
    <r>
      <rPr>
        <vertAlign val="subscript"/>
        <sz val="10"/>
        <color rgb="FF000000"/>
        <rFont val="Arial"/>
        <family val="2"/>
      </rPr>
      <t>transport,road,y</t>
    </r>
  </si>
  <si>
    <r>
      <t>CC</t>
    </r>
    <r>
      <rPr>
        <vertAlign val="subscript"/>
        <sz val="10"/>
        <color rgb="FF000000"/>
        <rFont val="Arial"/>
        <family val="2"/>
      </rPr>
      <t>transport,maritime,y</t>
    </r>
  </si>
  <si>
    <r>
      <t>CC</t>
    </r>
    <r>
      <rPr>
        <vertAlign val="subscript"/>
        <sz val="11"/>
        <color theme="1"/>
        <rFont val="Calibri"/>
        <family val="2"/>
        <scheme val="minor"/>
      </rPr>
      <t>use,y</t>
    </r>
  </si>
  <si>
    <r>
      <t>CC</t>
    </r>
    <r>
      <rPr>
        <vertAlign val="subscript"/>
        <sz val="11"/>
        <color theme="1"/>
        <rFont val="Calibri"/>
        <family val="2"/>
        <scheme val="minor"/>
      </rPr>
      <t>storage,y</t>
    </r>
  </si>
  <si>
    <r>
      <t>CC</t>
    </r>
    <r>
      <rPr>
        <vertAlign val="subscript"/>
        <sz val="11"/>
        <color theme="1"/>
        <rFont val="Calibri"/>
        <family val="2"/>
        <scheme val="minor"/>
      </rPr>
      <t>capture,y</t>
    </r>
  </si>
  <si>
    <r>
      <t>CC</t>
    </r>
    <r>
      <rPr>
        <vertAlign val="subscript"/>
        <sz val="11"/>
        <color theme="1"/>
        <rFont val="Calibri"/>
        <family val="2"/>
        <scheme val="minor"/>
      </rPr>
      <t>pipeline,y</t>
    </r>
  </si>
  <si>
    <r>
      <t>CC</t>
    </r>
    <r>
      <rPr>
        <vertAlign val="subscript"/>
        <sz val="11"/>
        <color theme="1"/>
        <rFont val="Calibri"/>
        <family val="2"/>
        <scheme val="minor"/>
      </rPr>
      <t>injection,y</t>
    </r>
  </si>
  <si>
    <r>
      <t>CC</t>
    </r>
    <r>
      <rPr>
        <vertAlign val="subscript"/>
        <sz val="11"/>
        <color theme="1"/>
        <rFont val="Calibri"/>
        <family val="2"/>
        <scheme val="minor"/>
      </rPr>
      <t>transport,road,y</t>
    </r>
  </si>
  <si>
    <r>
      <t>CC</t>
    </r>
    <r>
      <rPr>
        <vertAlign val="subscript"/>
        <sz val="11"/>
        <color theme="1"/>
        <rFont val="Calibri"/>
        <family val="2"/>
        <scheme val="minor"/>
      </rPr>
      <t>transport,maritime,y</t>
    </r>
  </si>
  <si>
    <r>
      <t>CC</t>
    </r>
    <r>
      <rPr>
        <vertAlign val="subscript"/>
        <sz val="11"/>
        <color theme="1"/>
        <rFont val="Calibri"/>
        <family val="2"/>
        <scheme val="minor"/>
      </rPr>
      <t>transport,rail,y</t>
    </r>
  </si>
  <si>
    <t>GHG Emissions</t>
  </si>
  <si>
    <t xml:space="preserve">Data traceability </t>
  </si>
  <si>
    <t>Unit</t>
  </si>
  <si>
    <t>Comments</t>
  </si>
  <si>
    <r>
      <t>t CO</t>
    </r>
    <r>
      <rPr>
        <b/>
        <vertAlign val="subscript"/>
        <sz val="10"/>
        <color rgb="FFFFFFFF"/>
        <rFont val="Arial"/>
        <family val="2"/>
      </rPr>
      <t>2</t>
    </r>
    <r>
      <rPr>
        <b/>
        <sz val="10"/>
        <color rgb="FFFFFFFF"/>
        <rFont val="Arial"/>
        <family val="2"/>
      </rPr>
      <t>e / [unit]</t>
    </r>
  </si>
  <si>
    <r>
      <t>t CO</t>
    </r>
    <r>
      <rPr>
        <b/>
        <vertAlign val="subscript"/>
        <sz val="10"/>
        <color rgb="FFFFFFFF"/>
        <rFont val="Arial"/>
        <family val="2"/>
      </rPr>
      <t>2</t>
    </r>
    <r>
      <rPr>
        <b/>
        <sz val="10"/>
        <color rgb="FFFFFFFF"/>
        <rFont val="Arial"/>
        <family val="2"/>
      </rPr>
      <t>e</t>
    </r>
  </si>
  <si>
    <r>
      <rPr>
        <sz val="10"/>
        <color rgb="FFFFFFFF"/>
        <rFont val="Arial"/>
        <family val="2"/>
      </rPr>
      <t xml:space="preserve"> If applicable,</t>
    </r>
    <r>
      <rPr>
        <b/>
        <sz val="10"/>
        <color rgb="FFFFFFFF"/>
        <rFont val="Arial"/>
        <family val="2"/>
      </rPr>
      <t xml:space="preserve"> equipment used for monitoring, including details on accuracy and calibration</t>
    </r>
  </si>
  <si>
    <t>Total emission credit per year</t>
  </si>
  <si>
    <r>
      <rPr>
        <sz val="11"/>
        <color rgb="FF000000"/>
        <rFont val="Arial"/>
        <family val="2"/>
      </rPr>
      <t>CC</t>
    </r>
    <r>
      <rPr>
        <vertAlign val="subscript"/>
        <sz val="11"/>
        <color rgb="FF000000"/>
        <rFont val="Arial"/>
        <family val="2"/>
      </rPr>
      <t>credit</t>
    </r>
  </si>
  <si>
    <r>
      <rPr>
        <sz val="10"/>
        <color rgb="FF000000"/>
        <rFont val="Arial"/>
        <family val="2"/>
      </rPr>
      <t>CC</t>
    </r>
    <r>
      <rPr>
        <vertAlign val="subscript"/>
        <sz val="10"/>
        <color rgb="FF000000"/>
        <rFont val="Arial"/>
        <family val="2"/>
      </rPr>
      <t>use,y</t>
    </r>
  </si>
  <si>
    <r>
      <t>CO</t>
    </r>
    <r>
      <rPr>
        <vertAlign val="subscript"/>
        <sz val="10"/>
        <color rgb="FF000000"/>
        <rFont val="Arial"/>
        <family val="2"/>
      </rPr>
      <t>2</t>
    </r>
    <r>
      <rPr>
        <sz val="10"/>
        <color rgb="FF000000"/>
        <rFont val="Arial"/>
        <family val="2"/>
      </rPr>
      <t xml:space="preserve"> incorporated into the final product</t>
    </r>
  </si>
  <si>
    <r>
      <t>Amount of CO</t>
    </r>
    <r>
      <rPr>
        <vertAlign val="subscript"/>
        <sz val="10"/>
        <color rgb="FF000000"/>
        <rFont val="Arial"/>
        <family val="2"/>
      </rPr>
      <t>2</t>
    </r>
    <r>
      <rPr>
        <sz val="10"/>
        <color rgb="FF000000"/>
        <rFont val="Arial"/>
        <family val="2"/>
      </rPr>
      <t xml:space="preserve"> that is incorporated into products. This amount may be calculated as 44/12 multiplied by the mass of carbon atoms from captured CO</t>
    </r>
    <r>
      <rPr>
        <vertAlign val="subscript"/>
        <sz val="10"/>
        <color rgb="FF000000"/>
        <rFont val="Arial"/>
        <family val="2"/>
      </rPr>
      <t>2</t>
    </r>
    <r>
      <rPr>
        <sz val="10"/>
        <color rgb="FF000000"/>
        <rFont val="Arial"/>
        <family val="2"/>
      </rPr>
      <t xml:space="preserve"> incorporated in the products. </t>
    </r>
  </si>
  <si>
    <r>
      <t>t CO</t>
    </r>
    <r>
      <rPr>
        <vertAlign val="subscript"/>
        <sz val="10"/>
        <color rgb="FF000000"/>
        <rFont val="Arial"/>
        <family val="2"/>
      </rPr>
      <t>2</t>
    </r>
  </si>
  <si>
    <r>
      <rPr>
        <sz val="10"/>
        <color rgb="FF000000"/>
        <rFont val="Arial"/>
        <family val="2"/>
      </rPr>
      <t>CC</t>
    </r>
    <r>
      <rPr>
        <vertAlign val="subscript"/>
        <sz val="10"/>
        <color rgb="FF000000"/>
        <rFont val="Arial"/>
        <family val="2"/>
      </rPr>
      <t>storage,y</t>
    </r>
  </si>
  <si>
    <r>
      <t>CO</t>
    </r>
    <r>
      <rPr>
        <vertAlign val="subscript"/>
        <sz val="10"/>
        <color rgb="FF000000"/>
        <rFont val="Arial"/>
        <family val="2"/>
      </rPr>
      <t>2</t>
    </r>
    <r>
      <rPr>
        <sz val="10"/>
        <color rgb="FF000000"/>
        <rFont val="Arial"/>
        <family val="2"/>
      </rPr>
      <t xml:space="preserve"> permanently stored</t>
    </r>
  </si>
  <si>
    <r>
      <t>Amount of CO</t>
    </r>
    <r>
      <rPr>
        <vertAlign val="subscript"/>
        <sz val="10"/>
        <color rgb="FF000000"/>
        <rFont val="Arial"/>
        <family val="2"/>
      </rPr>
      <t>2</t>
    </r>
    <r>
      <rPr>
        <sz val="10"/>
        <color rgb="FF000000"/>
        <rFont val="Arial"/>
        <family val="2"/>
      </rPr>
      <t xml:space="preserve"> that is injected for permanent storage in year y</t>
    </r>
  </si>
  <si>
    <t xml:space="preserve">Determined in accordance with Commission Implementing Regulation (EU) 2018/2066 on the monitoring and reporting of greenhouse gas emissions pursuant to Directive 2003/87/EC of the European Parliament and of the Council and amending Commission </t>
  </si>
  <si>
    <r>
      <rPr>
        <sz val="10"/>
        <color rgb="FF000000"/>
        <rFont val="Arial"/>
        <family val="2"/>
      </rPr>
      <t>CC</t>
    </r>
    <r>
      <rPr>
        <vertAlign val="subscript"/>
        <sz val="10"/>
        <color rgb="FF000000"/>
        <rFont val="Arial"/>
        <family val="2"/>
      </rPr>
      <t>capture,y</t>
    </r>
  </si>
  <si>
    <t>Various</t>
  </si>
  <si>
    <t>Emissions from capture activities. See Regulation (EU) 2018/2066, Annex IV, Section 21.</t>
  </si>
  <si>
    <r>
      <rPr>
        <sz val="10"/>
        <color rgb="FF000000"/>
        <rFont val="Arial"/>
        <family val="2"/>
      </rPr>
      <t>CC</t>
    </r>
    <r>
      <rPr>
        <vertAlign val="subscript"/>
        <sz val="10"/>
        <color rgb="FF000000"/>
        <rFont val="Arial"/>
        <family val="2"/>
      </rPr>
      <t>pipeline,y</t>
    </r>
  </si>
  <si>
    <r>
      <t>CC</t>
    </r>
    <r>
      <rPr>
        <vertAlign val="subscript"/>
        <sz val="10"/>
        <color rgb="FF000000"/>
        <rFont val="Arial"/>
        <family val="2"/>
      </rPr>
      <t>injection,y</t>
    </r>
  </si>
  <si>
    <t>See Regulation (EU) 2018/2066, Annex IV, Section 23.</t>
  </si>
  <si>
    <r>
      <t>K</t>
    </r>
    <r>
      <rPr>
        <vertAlign val="subscript"/>
        <sz val="10"/>
        <color rgb="FF000000"/>
        <rFont val="Arial"/>
        <family val="2"/>
      </rPr>
      <t>road,L</t>
    </r>
  </si>
  <si>
    <r>
      <t>K</t>
    </r>
    <r>
      <rPr>
        <vertAlign val="subscript"/>
        <sz val="10"/>
        <color rgb="FF000000"/>
        <rFont val="Arial"/>
        <family val="2"/>
      </rPr>
      <t>road</t>
    </r>
  </si>
  <si>
    <t xml:space="preserve">Total distance travelled by road vehicles </t>
  </si>
  <si>
    <t>km</t>
  </si>
  <si>
    <r>
      <rPr>
        <sz val="10"/>
        <color rgb="FF000000"/>
        <rFont val="Arial"/>
        <family val="2"/>
      </rPr>
      <t>K</t>
    </r>
    <r>
      <rPr>
        <vertAlign val="subscript"/>
        <sz val="10"/>
        <color rgb="FF000000"/>
        <rFont val="Arial"/>
        <family val="2"/>
      </rPr>
      <t>maritime,L</t>
    </r>
  </si>
  <si>
    <r>
      <t>K</t>
    </r>
    <r>
      <rPr>
        <vertAlign val="subscript"/>
        <sz val="10"/>
        <color rgb="FF000000"/>
        <rFont val="Arial"/>
        <family val="2"/>
      </rPr>
      <t>maritime</t>
    </r>
  </si>
  <si>
    <t>Total distance travelled by maritime transportation</t>
  </si>
  <si>
    <r>
      <t>K</t>
    </r>
    <r>
      <rPr>
        <vertAlign val="subscript"/>
        <sz val="10"/>
        <color rgb="FF000000"/>
        <rFont val="Arial"/>
        <family val="2"/>
      </rPr>
      <t>rail,L</t>
    </r>
  </si>
  <si>
    <r>
      <t>K</t>
    </r>
    <r>
      <rPr>
        <vertAlign val="subscript"/>
        <sz val="10"/>
        <color rgb="FF000000"/>
        <rFont val="Arial"/>
        <family val="2"/>
      </rPr>
      <t>rail</t>
    </r>
  </si>
  <si>
    <t xml:space="preserve">Total distance travelled by rail </t>
  </si>
  <si>
    <r>
      <rPr>
        <sz val="11"/>
        <color theme="1"/>
        <rFont val="Calibri"/>
        <family val="2"/>
        <scheme val="minor"/>
      </rPr>
      <t>CO</t>
    </r>
    <r>
      <rPr>
        <vertAlign val="subscript"/>
        <sz val="11"/>
        <color theme="1"/>
        <rFont val="Calibri"/>
        <family val="2"/>
        <scheme val="minor"/>
      </rPr>
      <t>2road,L</t>
    </r>
  </si>
  <si>
    <r>
      <t>CO</t>
    </r>
    <r>
      <rPr>
        <vertAlign val="subscript"/>
        <sz val="10"/>
        <color rgb="FF000000"/>
        <rFont val="Arial"/>
        <family val="2"/>
      </rPr>
      <t>2</t>
    </r>
    <r>
      <rPr>
        <vertAlign val="subscript"/>
        <sz val="10"/>
        <color theme="1"/>
        <rFont val="Arial"/>
        <family val="2"/>
      </rPr>
      <t>transported_road</t>
    </r>
  </si>
  <si>
    <r>
      <t>Amount of CO</t>
    </r>
    <r>
      <rPr>
        <vertAlign val="subscript"/>
        <sz val="10"/>
        <color rgb="FF000000"/>
        <rFont val="Arial"/>
        <family val="2"/>
      </rPr>
      <t>2</t>
    </r>
    <r>
      <rPr>
        <sz val="10"/>
        <color rgb="FF000000"/>
        <rFont val="Arial"/>
        <family val="2"/>
      </rPr>
      <t xml:space="preserve"> transported by road vehicles</t>
    </r>
  </si>
  <si>
    <r>
      <rPr>
        <sz val="10"/>
        <color rgb="FF000000"/>
        <rFont val="Arial"/>
        <family val="2"/>
      </rPr>
      <t>CO</t>
    </r>
    <r>
      <rPr>
        <vertAlign val="subscript"/>
        <sz val="10"/>
        <color rgb="FF000000"/>
        <rFont val="Arial"/>
        <family val="2"/>
      </rPr>
      <t>2maritime,L</t>
    </r>
  </si>
  <si>
    <r>
      <t>CO</t>
    </r>
    <r>
      <rPr>
        <vertAlign val="subscript"/>
        <sz val="10"/>
        <color rgb="FF000000"/>
        <rFont val="Arial"/>
        <family val="2"/>
      </rPr>
      <t>2</t>
    </r>
    <r>
      <rPr>
        <vertAlign val="subscript"/>
        <sz val="10"/>
        <color theme="1"/>
        <rFont val="Arial"/>
        <family val="2"/>
      </rPr>
      <t>transported_maritime</t>
    </r>
  </si>
  <si>
    <r>
      <t>Amount of CO</t>
    </r>
    <r>
      <rPr>
        <vertAlign val="subscript"/>
        <sz val="10"/>
        <color rgb="FF000000"/>
        <rFont val="Arial"/>
        <family val="2"/>
      </rPr>
      <t>2</t>
    </r>
    <r>
      <rPr>
        <sz val="10"/>
        <color rgb="FF000000"/>
        <rFont val="Arial"/>
        <family val="2"/>
      </rPr>
      <t xml:space="preserve"> transported by maritime transportation</t>
    </r>
  </si>
  <si>
    <r>
      <rPr>
        <sz val="10"/>
        <color rgb="FF000000"/>
        <rFont val="Arial"/>
        <family val="2"/>
      </rPr>
      <t>CO</t>
    </r>
    <r>
      <rPr>
        <vertAlign val="subscript"/>
        <sz val="10"/>
        <color rgb="FF000000"/>
        <rFont val="Arial"/>
        <family val="2"/>
      </rPr>
      <t>2rail,L</t>
    </r>
  </si>
  <si>
    <r>
      <t>CO</t>
    </r>
    <r>
      <rPr>
        <vertAlign val="subscript"/>
        <sz val="10"/>
        <color rgb="FF000000"/>
        <rFont val="Arial"/>
        <family val="2"/>
      </rPr>
      <t>2</t>
    </r>
    <r>
      <rPr>
        <vertAlign val="subscript"/>
        <sz val="10"/>
        <color theme="1"/>
        <rFont val="Arial"/>
        <family val="2"/>
      </rPr>
      <t>transported_rail</t>
    </r>
  </si>
  <si>
    <r>
      <t>Amount of CO</t>
    </r>
    <r>
      <rPr>
        <vertAlign val="subscript"/>
        <sz val="10"/>
        <color rgb="FF000000"/>
        <rFont val="Arial"/>
        <family val="2"/>
      </rPr>
      <t>2</t>
    </r>
    <r>
      <rPr>
        <sz val="10"/>
        <color rgb="FF000000"/>
        <rFont val="Arial"/>
        <family val="2"/>
      </rPr>
      <t xml:space="preserve"> transported by rail</t>
    </r>
  </si>
  <si>
    <r>
      <rPr>
        <sz val="10"/>
        <color rgb="FF000000"/>
        <rFont val="Arial"/>
        <family val="2"/>
      </rPr>
      <t>CC</t>
    </r>
    <r>
      <rPr>
        <vertAlign val="subscript"/>
        <sz val="10"/>
        <color rgb="FF000000"/>
        <rFont val="Arial"/>
        <family val="2"/>
      </rPr>
      <t>transport,road,y</t>
    </r>
  </si>
  <si>
    <r>
      <t>K * CO</t>
    </r>
    <r>
      <rPr>
        <vertAlign val="subscript"/>
        <sz val="10"/>
        <color rgb="FF000000"/>
        <rFont val="Arial"/>
        <family val="2"/>
      </rPr>
      <t>2</t>
    </r>
  </si>
  <si>
    <t>[See above]</t>
  </si>
  <si>
    <r>
      <t>t CO</t>
    </r>
    <r>
      <rPr>
        <vertAlign val="subscript"/>
        <sz val="10"/>
        <color rgb="FF000000"/>
        <rFont val="Arial"/>
        <family val="2"/>
      </rPr>
      <t xml:space="preserve">2 </t>
    </r>
    <r>
      <rPr>
        <sz val="10"/>
        <color rgb="FF000000"/>
        <rFont val="Arial"/>
        <family val="2"/>
      </rPr>
      <t xml:space="preserve">* km </t>
    </r>
  </si>
  <si>
    <r>
      <rPr>
        <sz val="10"/>
        <color rgb="FF000000"/>
        <rFont val="Arial"/>
        <family val="2"/>
      </rPr>
      <t>CC</t>
    </r>
    <r>
      <rPr>
        <vertAlign val="subscript"/>
        <sz val="10"/>
        <color rgb="FF000000"/>
        <rFont val="Arial"/>
        <family val="2"/>
      </rPr>
      <t>transport,maritime,y</t>
    </r>
  </si>
  <si>
    <r>
      <rPr>
        <sz val="10"/>
        <color rgb="FF000000"/>
        <rFont val="Arial"/>
        <family val="2"/>
      </rPr>
      <t>CC</t>
    </r>
    <r>
      <rPr>
        <vertAlign val="subscript"/>
        <sz val="10"/>
        <color rgb="FF000000"/>
        <rFont val="Arial"/>
        <family val="2"/>
      </rPr>
      <t>transport,rail,y</t>
    </r>
  </si>
  <si>
    <r>
      <t>EF</t>
    </r>
    <r>
      <rPr>
        <vertAlign val="subscript"/>
        <sz val="10"/>
        <color theme="1"/>
        <rFont val="Arial"/>
        <family val="2"/>
      </rPr>
      <t>road</t>
    </r>
  </si>
  <si>
    <r>
      <t>kg CO</t>
    </r>
    <r>
      <rPr>
        <vertAlign val="subscript"/>
        <sz val="10"/>
        <color theme="1"/>
        <rFont val="Arial"/>
        <family val="2"/>
      </rPr>
      <t>2</t>
    </r>
    <r>
      <rPr>
        <sz val="10"/>
        <color theme="1"/>
        <rFont val="Arial"/>
        <family val="2"/>
      </rPr>
      <t>e / tonne.km</t>
    </r>
  </si>
  <si>
    <t xml:space="preserve"> JRC own calculation agreeing with that of M.L. Perez et al. Low Carbon Economy, 2012, 3, 21-33. http://dx.doi.org/10.4236/lce.2012.31004</t>
  </si>
  <si>
    <t>40 tonne articulated truck carrying 20m3 pressurized cryotank. Includes return trip.</t>
  </si>
  <si>
    <r>
      <t>EF</t>
    </r>
    <r>
      <rPr>
        <vertAlign val="subscript"/>
        <sz val="10"/>
        <color theme="1"/>
        <rFont val="Arial"/>
        <family val="2"/>
      </rPr>
      <t>rail</t>
    </r>
  </si>
  <si>
    <r>
      <t xml:space="preserve">M.L. Perez et al. </t>
    </r>
    <r>
      <rPr>
        <i/>
        <sz val="10"/>
        <color theme="1"/>
        <rFont val="Arial"/>
        <family val="2"/>
      </rPr>
      <t>Low Carbon Economy, 2012, 3, 21-33. http://dx.doi.org/10.4236/lce.2012.31004</t>
    </r>
  </si>
  <si>
    <t>Transport in liquid form. Includes necessary boil-off</t>
  </si>
  <si>
    <r>
      <t>EF</t>
    </r>
    <r>
      <rPr>
        <vertAlign val="subscript"/>
        <sz val="10"/>
        <color theme="1"/>
        <rFont val="Arial"/>
        <family val="2"/>
      </rPr>
      <t>maritime</t>
    </r>
  </si>
  <si>
    <t>IPCC special report on Carbon Capture and Storage, chapter 4. https://www.ipcc.ch/site/assets/uploads/2018/03/srccs_chapter4-1.pdf</t>
  </si>
  <si>
    <r>
      <t>Lower end of IPCC range, Includes fuel combustion and boil-off of CO</t>
    </r>
    <r>
      <rPr>
        <vertAlign val="subscript"/>
        <sz val="10"/>
        <rFont val="Arial"/>
        <family val="2"/>
      </rPr>
      <t>2</t>
    </r>
    <r>
      <rPr>
        <sz val="10"/>
        <rFont val="Arial"/>
        <family val="2"/>
      </rPr>
      <t>.</t>
    </r>
  </si>
  <si>
    <t>HISTORY OF CHANGES</t>
  </si>
  <si>
    <t>Publication date</t>
  </si>
  <si>
    <t>Changes</t>
  </si>
  <si>
    <t>23.11.2023</t>
  </si>
  <si>
    <t>Other non-ferrous metal products or substitute products</t>
  </si>
  <si>
    <t>Cement clinker</t>
  </si>
  <si>
    <t xml:space="preserve">Manufacturing of components for energy intensive industries </t>
  </si>
  <si>
    <t>Electrolysers and their components</t>
  </si>
  <si>
    <t>Recycling of materials for production of electrolysers and their components</t>
  </si>
  <si>
    <r>
      <t>Ref</t>
    </r>
    <r>
      <rPr>
        <vertAlign val="subscript"/>
        <sz val="11"/>
        <color rgb="FF000000"/>
        <rFont val="Arial"/>
        <family val="2"/>
      </rPr>
      <t>y, TOT</t>
    </r>
  </si>
  <si>
    <r>
      <t>Proj</t>
    </r>
    <r>
      <rPr>
        <vertAlign val="subscript"/>
        <sz val="11"/>
        <color rgb="FF000000"/>
        <rFont val="Arial"/>
        <family val="2"/>
      </rPr>
      <t>y, TOT</t>
    </r>
  </si>
  <si>
    <t>GHG emission avoidance</t>
  </si>
  <si>
    <t>Non-hybrid projects shall only report values for the relevant category.</t>
  </si>
  <si>
    <t>+</t>
  </si>
  <si>
    <t>Check that the horizontal and vertical sums are consistent</t>
  </si>
  <si>
    <t>Electricity as input</t>
  </si>
  <si>
    <t>Electricity saved by electricity saving projects</t>
  </si>
  <si>
    <t>Electricity released by 'virtual storage' component</t>
  </si>
  <si>
    <t>Base year 2030. Combustion only. EU average mix</t>
  </si>
  <si>
    <t>Hydrogen identified as renewable or low-carbon as input</t>
  </si>
  <si>
    <t>Hydrogen not identified as renewable or low-carbon as input</t>
  </si>
  <si>
    <t>Treat as rigid input, see section 2.2.6.4</t>
  </si>
  <si>
    <t>Heat (waste heat) as input</t>
  </si>
  <si>
    <t>Heat (other than waste heat) as input</t>
  </si>
  <si>
    <t>Unwrought non-alloy liquid aluminium from electrolysis</t>
  </si>
  <si>
    <r>
      <t>Default factors for CO</t>
    </r>
    <r>
      <rPr>
        <b/>
        <vertAlign val="subscript"/>
        <sz val="10"/>
        <color theme="0"/>
        <rFont val="Arial"/>
        <family val="2"/>
      </rPr>
      <t>2</t>
    </r>
    <r>
      <rPr>
        <b/>
        <sz val="10"/>
        <color theme="0"/>
        <rFont val="Arial"/>
        <family val="2"/>
      </rPr>
      <t xml:space="preserve"> transport</t>
    </r>
  </si>
  <si>
    <r>
      <t>CO</t>
    </r>
    <r>
      <rPr>
        <vertAlign val="subscript"/>
        <sz val="10"/>
        <color theme="1"/>
        <rFont val="Arial"/>
        <family val="2"/>
      </rPr>
      <t>2</t>
    </r>
    <r>
      <rPr>
        <sz val="10"/>
        <color theme="1"/>
        <rFont val="Arial"/>
        <family val="2"/>
      </rPr>
      <t xml:space="preserve"> transport</t>
    </r>
  </si>
  <si>
    <t>Emission factor for CO2 transport by heavy truck.</t>
  </si>
  <si>
    <t>Emission factor for CO2 transport by rail.</t>
  </si>
  <si>
    <t>Emission factor for CO2 transport by maritime modals.</t>
  </si>
  <si>
    <t>For further detailed information on how to do the calculation and on all conditions linked to the application and grant award, please refer to the call text and the Methodology for GHG Emission Avoidance Calculation. This tool is provided only as support. In case of divergence of the information or formulas between here and the call text or methodology, the call text and methodology take precedence.</t>
  </si>
  <si>
    <t>Introduction to the CC_credit calculation tool</t>
  </si>
  <si>
    <r>
      <t>GHG emissions due to the transportation of CO</t>
    </r>
    <r>
      <rPr>
        <vertAlign val="subscript"/>
        <sz val="10"/>
        <color theme="1"/>
        <rFont val="Arial"/>
        <family val="2"/>
      </rPr>
      <t>2</t>
    </r>
    <r>
      <rPr>
        <sz val="10"/>
        <color theme="1"/>
        <rFont val="Arial"/>
        <family val="2"/>
      </rPr>
      <t xml:space="preserve"> by rail, in year y, in tonnes CO</t>
    </r>
    <r>
      <rPr>
        <vertAlign val="subscript"/>
        <sz val="10"/>
        <color theme="1"/>
        <rFont val="Arial"/>
        <family val="2"/>
      </rPr>
      <t>2</t>
    </r>
    <r>
      <rPr>
        <sz val="10"/>
        <color theme="1"/>
        <rFont val="Arial"/>
        <family val="2"/>
      </rPr>
      <t xml:space="preserve">e. </t>
    </r>
  </si>
  <si>
    <r>
      <t>GHG emissions due to the transportation of CO</t>
    </r>
    <r>
      <rPr>
        <vertAlign val="subscript"/>
        <sz val="10"/>
        <color theme="1"/>
        <rFont val="Arial"/>
        <family val="2"/>
      </rPr>
      <t>2</t>
    </r>
    <r>
      <rPr>
        <sz val="10"/>
        <color theme="1"/>
        <rFont val="Arial"/>
        <family val="2"/>
      </rPr>
      <t xml:space="preserve"> in tank trucks or other road modals, in year y, in tonnes CO</t>
    </r>
    <r>
      <rPr>
        <vertAlign val="subscript"/>
        <sz val="10"/>
        <color theme="1"/>
        <rFont val="Arial"/>
        <family val="2"/>
      </rPr>
      <t>2</t>
    </r>
    <r>
      <rPr>
        <sz val="10"/>
        <color theme="1"/>
        <rFont val="Arial"/>
        <family val="2"/>
      </rPr>
      <t xml:space="preserve">e. </t>
    </r>
  </si>
  <si>
    <r>
      <t>GHG emissions due to the transportation of CO</t>
    </r>
    <r>
      <rPr>
        <vertAlign val="subscript"/>
        <sz val="10"/>
        <color theme="1"/>
        <rFont val="Arial"/>
        <family val="2"/>
      </rPr>
      <t>2</t>
    </r>
    <r>
      <rPr>
        <sz val="10"/>
        <color theme="1"/>
        <rFont val="Arial"/>
        <family val="2"/>
      </rPr>
      <t xml:space="preserve"> in sea tankers or other maritime modals, in year y, in tonnes CO</t>
    </r>
    <r>
      <rPr>
        <vertAlign val="subscript"/>
        <sz val="10"/>
        <color theme="1"/>
        <rFont val="Arial"/>
        <family val="2"/>
      </rPr>
      <t>2</t>
    </r>
    <r>
      <rPr>
        <sz val="10"/>
        <color theme="1"/>
        <rFont val="Arial"/>
        <family val="2"/>
      </rPr>
      <t>e.</t>
    </r>
  </si>
  <si>
    <t>Products in selected sector:</t>
  </si>
  <si>
    <t>Sectors:</t>
  </si>
  <si>
    <r>
      <t>CO</t>
    </r>
    <r>
      <rPr>
        <vertAlign val="subscript"/>
        <sz val="11"/>
        <color rgb="FF000000"/>
        <rFont val="Arial"/>
        <family val="2"/>
      </rPr>
      <t>2</t>
    </r>
    <r>
      <rPr>
        <sz val="11"/>
        <color rgb="FF000000"/>
        <rFont val="Arial"/>
        <family val="2"/>
      </rPr>
      <t xml:space="preserve"> transport</t>
    </r>
  </si>
  <si>
    <r>
      <t>CO</t>
    </r>
    <r>
      <rPr>
        <vertAlign val="subscript"/>
        <sz val="11"/>
        <color rgb="FF000000"/>
        <rFont val="Arial"/>
        <family val="2"/>
      </rPr>
      <t>2</t>
    </r>
    <r>
      <rPr>
        <sz val="11"/>
        <color rgb="FF000000"/>
        <rFont val="Arial"/>
        <family val="2"/>
      </rPr>
      <t xml:space="preserve"> storage</t>
    </r>
  </si>
  <si>
    <t>No</t>
  </si>
  <si>
    <t>Is this a hybrid application?</t>
  </si>
  <si>
    <t>Emissions in the reference scenario from combustion of principal products.</t>
  </si>
  <si>
    <t xml:space="preserve">Where the reference involves production of non-principal products an emission credit calculated following the rules in methodology section 2.2.10 should be included here. </t>
  </si>
  <si>
    <t xml:space="preserve">Emissions in the reference scenario associated with the use of inputs produced outside the reference system boundary. </t>
  </si>
  <si>
    <t>Emissions in the project from combustion of principal products.</t>
  </si>
  <si>
    <t xml:space="preserve">Where the project involves production of non-principal products an emission credit calculated following the rules in methodology section 2.2.10 should be included here. </t>
  </si>
  <si>
    <t xml:space="preserve">Process diagram(s) for the “project” and “reference” scenarios indicating all the sub-processes, inputs, and products that will be changed by the project, either in terms of technology or output (“activity level”), and where possible include quantities of the material and energy flows. See methodology section 2.2.2. </t>
  </si>
  <si>
    <t xml:space="preserve">This tab is reserved for the documentation of the methods, activity data,  processes, systems, assumptions and criteria for definition of boundaries (if applicable), reference years (for estimates), quantification methods, emission factors, conversion factors and any other parameters used in the completion of this application. Bibliographical data shall also be properly referenced, if used. A transparent documentation of such assumptions is crucial to allow the evaluators to assess the quality and credibility of the projected operation data. If information is not credible, or fails to be effectively communicated, this may affect project scoring. </t>
  </si>
  <si>
    <t>v6.0</t>
  </si>
  <si>
    <t>Principal product that is the main aim of the project</t>
  </si>
  <si>
    <t xml:space="preserve">Where a product performs the same function as a conventional product to which it is not identical please identify the substituted reference products here. </t>
  </si>
  <si>
    <t>Principal product(s) that are not the main aim of the project</t>
  </si>
  <si>
    <t xml:space="preserve">List here non-principal products. </t>
  </si>
  <si>
    <t>Reference and project GHG emissions by step during the first 10 years of operation, in tCO2e.</t>
  </si>
  <si>
    <t>EII</t>
  </si>
  <si>
    <t>Category</t>
  </si>
  <si>
    <t>Calculator version</t>
  </si>
  <si>
    <t>Emissions in the reference scenario associated with processes required to provide the same principal product(s) that is(are) produced by the project.</t>
  </si>
  <si>
    <r>
      <t>Emissions in the reference scenario from End of Life (EoL) of principal products.
Where carbon is incorporated into principal products and is not released through combustion of those products as fuels, CO</t>
    </r>
    <r>
      <rPr>
        <vertAlign val="subscript"/>
        <sz val="11"/>
        <color rgb="FF000000"/>
        <rFont val="Arial"/>
        <family val="2"/>
      </rPr>
      <t>2</t>
    </r>
    <r>
      <rPr>
        <sz val="11"/>
        <color rgb="FF000000"/>
        <rFont val="Arial"/>
        <family val="2"/>
      </rPr>
      <t xml:space="preserve"> emissions from eventual carbon release shall be included in the “end-of-life” box following the rules in methodology section 2.2.9. </t>
    </r>
  </si>
  <si>
    <t xml:space="preserve">Where a project is associated with savings in use of the principal product(s),  then the change to in-use emissions for the project scenario should be included here (in-use combustion emissions are counted in the combustion box). </t>
  </si>
  <si>
    <t>Emissions in the project scenario from End of Life (EoL) of principal products.
Where carbon is incorporated into principal products and is not released through combustion of those products as fuels, CO2 emissions from eventual carbon release should be included in the “end-of-life” box following the rules in methodology section 2.2.9.  If there are other significant changes in expected end of life emissions associated with the project they may also be included here (if there is no expected change in other end of life emissions they need not be considered).</t>
  </si>
  <si>
    <t>Indicators</t>
  </si>
  <si>
    <t>Additional GHG indicators related to the project</t>
  </si>
  <si>
    <t>Estimated values for the reference and project emissions and the absolute GHG emissions avoided during the first 10 year of operation, expressed in tCO2e.</t>
  </si>
  <si>
    <t>Hybrid projects should include in the calculator the sheet "Project emissions" and "Reference emissions" for each of the relevant categories, and report emissions in the table below by providing links as appropriate.</t>
  </si>
  <si>
    <t>Check that you are using the correct calculator for your project category.  See Table 1.1 of the GHG Methodology. --&gt;</t>
  </si>
  <si>
    <t>Check that chosen principal product product is consistent with the chosen sector. --&gt;</t>
  </si>
  <si>
    <t>Check that the vertical sum corresponds to the horizontal sum. --&gt;</t>
  </si>
  <si>
    <t>Check that the value is consistent between the "Summary" and the "Summary per year" sheets. --&gt;</t>
  </si>
  <si>
    <r>
      <t>Ref</t>
    </r>
    <r>
      <rPr>
        <vertAlign val="subscript"/>
        <sz val="11"/>
        <color rgb="FF000000"/>
        <rFont val="Arial"/>
        <family val="2"/>
      </rPr>
      <t>y, EII</t>
    </r>
  </si>
  <si>
    <r>
      <t>Ref</t>
    </r>
    <r>
      <rPr>
        <vertAlign val="subscript"/>
        <sz val="11"/>
        <color rgb="FF000000"/>
        <rFont val="Arial"/>
        <family val="2"/>
      </rPr>
      <t>y, RES</t>
    </r>
  </si>
  <si>
    <r>
      <t>Ref</t>
    </r>
    <r>
      <rPr>
        <vertAlign val="subscript"/>
        <sz val="11"/>
        <color rgb="FF000000"/>
        <rFont val="Arial"/>
        <family val="2"/>
      </rPr>
      <t>y, ES</t>
    </r>
  </si>
  <si>
    <r>
      <t>Ref</t>
    </r>
    <r>
      <rPr>
        <vertAlign val="subscript"/>
        <sz val="11"/>
        <color rgb="FF000000"/>
        <rFont val="Arial"/>
        <family val="2"/>
      </rPr>
      <t>y, MOB</t>
    </r>
  </si>
  <si>
    <r>
      <t>Proj</t>
    </r>
    <r>
      <rPr>
        <vertAlign val="subscript"/>
        <sz val="11"/>
        <color rgb="FF000000"/>
        <rFont val="Arial"/>
        <family val="2"/>
      </rPr>
      <t>y, EII</t>
    </r>
  </si>
  <si>
    <r>
      <t>Proj</t>
    </r>
    <r>
      <rPr>
        <vertAlign val="subscript"/>
        <sz val="11"/>
        <color rgb="FF000000"/>
        <rFont val="Arial"/>
        <family val="2"/>
      </rPr>
      <t>y, RES</t>
    </r>
  </si>
  <si>
    <r>
      <t>Proj</t>
    </r>
    <r>
      <rPr>
        <vertAlign val="subscript"/>
        <sz val="11"/>
        <color rgb="FF000000"/>
        <rFont val="Arial"/>
        <family val="2"/>
      </rPr>
      <t>y, ES</t>
    </r>
  </si>
  <si>
    <r>
      <t>Proj</t>
    </r>
    <r>
      <rPr>
        <vertAlign val="subscript"/>
        <sz val="11"/>
        <color rgb="FF000000"/>
        <rFont val="Arial"/>
        <family val="2"/>
      </rPr>
      <t>y, MOB</t>
    </r>
  </si>
  <si>
    <t>Reference emissions summary</t>
  </si>
  <si>
    <t>Project emissions summary</t>
  </si>
  <si>
    <t>Sum of tCO2e</t>
  </si>
  <si>
    <t>Refer to section 1.1.5 of the GHG Methodology for guidance on related calculations.</t>
  </si>
  <si>
    <t>GHG emissions in the project scenario</t>
  </si>
  <si>
    <t>GHG emissions in the reference scenario</t>
  </si>
  <si>
    <t>Please verify that the horizontal sum per year and the vertical sum per contribution yield the same result as the grand total in the summary table</t>
  </si>
  <si>
    <t>Year 1
(t CO2e)</t>
  </si>
  <si>
    <t>Year 2
(t CO2e)</t>
  </si>
  <si>
    <t>Year 3
(t CO2e)</t>
  </si>
  <si>
    <t>Year 4
(t CO2e)</t>
  </si>
  <si>
    <t>Year 5
(t CO2e)</t>
  </si>
  <si>
    <t>Year 6
(t CO2e)</t>
  </si>
  <si>
    <t>Year 7
(t CO2e)</t>
  </si>
  <si>
    <t>Year 8
(t CO2e)</t>
  </si>
  <si>
    <t>Year 9
(t CO2e)</t>
  </si>
  <si>
    <t>Year 10
(t CO2e)</t>
  </si>
  <si>
    <t>The potential for substantial net carbon removals is considered under the relevant bonus points as indicated in the Call Text.</t>
  </si>
  <si>
    <t>CC credit Summary</t>
  </si>
  <si>
    <t>CC credit Calculation</t>
  </si>
  <si>
    <t>To be filled only at the time of monitoring and reporting. Contains the description and explanation of the deviations between the absolute GHG emission avoidance measured and reported during the operation of the project, and the estimated absolute GHG emission avoidance potential.</t>
  </si>
  <si>
    <t>For hybrid applications, specify the other relevant project categories (RES, ES, MOB)</t>
  </si>
  <si>
    <t>Automated checks</t>
  </si>
  <si>
    <t>Average GHG emissions intensity of the installations to produce a unit quantity of principal product in the reference scenario (based on EU ETS benchmarks or other basis as applicable)</t>
  </si>
  <si>
    <t>Average GHG emissions intensity of the installations to produce a unit quantity of the principal product in the project scenario</t>
  </si>
  <si>
    <t>Note: For projects with multiple products, "Ref" is the sum of GHG emissions in the reference case that are attributed to all products.</t>
  </si>
  <si>
    <t>Other GHG savings</t>
  </si>
  <si>
    <t>Overview EII</t>
  </si>
  <si>
    <t>Project emissions EII</t>
  </si>
  <si>
    <t>Reference emissions EII</t>
  </si>
  <si>
    <t>Provides an overview of the spreadsheet for monitoring and reporting GHG avoided during the project's operation.</t>
  </si>
  <si>
    <t>Contains data and calculation of greenhouse gas emissions related to the reference scenario, and data traceability information.</t>
  </si>
  <si>
    <t>Contains data and calculation of greenhouse gas emissions related to the project activity, and data traceability information.</t>
  </si>
  <si>
    <t>Provides a structure for calculating and/or consolidating information related to the bonus point for 'net carbon removals'.</t>
  </si>
  <si>
    <t>Substantial GHG emissions savings from emission sources that are excluded from the project boundaries can be claimed by the applicants here. Related to the bonus point for 'other GHG savings'.</t>
  </si>
  <si>
    <t>CC credit overview</t>
  </si>
  <si>
    <t>Overview of the "CC credit calculation" sheet.</t>
  </si>
  <si>
    <t>CC credit calculation</t>
  </si>
  <si>
    <t>Contains data and calculation of greenhouse gas emissions related to the carbon capture credit, and data traceability information.</t>
  </si>
  <si>
    <t>Comment / Instruction</t>
  </si>
  <si>
    <r>
      <t xml:space="preserve">Check that you are using the </t>
    </r>
    <r>
      <rPr>
        <b/>
        <i/>
        <sz val="9"/>
        <rFont val="Arial"/>
        <family val="2"/>
      </rPr>
      <t>most recent version</t>
    </r>
    <r>
      <rPr>
        <i/>
        <sz val="9"/>
        <rFont val="Arial"/>
        <family val="2"/>
      </rPr>
      <t xml:space="preserve"> of the calculator.</t>
    </r>
  </si>
  <si>
    <t>Provides conversion and emission factors that can be adopted in the calculations. Applicants may adopt different values to those proposed, as long as supported with the adequate evidence and (where approriate) a monitoring plan.</t>
  </si>
  <si>
    <t>[Optional Reporting]</t>
  </si>
  <si>
    <t>Buildings</t>
  </si>
  <si>
    <t>Various, please specify</t>
  </si>
  <si>
    <t>Other, please specify</t>
  </si>
  <si>
    <r>
      <t xml:space="preserve">- The </t>
    </r>
    <r>
      <rPr>
        <b/>
        <i/>
        <sz val="9"/>
        <rFont val="Arial"/>
        <family val="2"/>
      </rPr>
      <t>concept of “functions”</t>
    </r>
    <r>
      <rPr>
        <i/>
        <sz val="9"/>
        <rFont val="Arial"/>
        <family val="2"/>
      </rPr>
      <t xml:space="preserve"> is added because some innovative products may not be identical to existing ones, but provide the same functions. 
- This line can also be used to </t>
    </r>
    <r>
      <rPr>
        <b/>
        <i/>
        <sz val="9"/>
        <rFont val="Arial"/>
        <family val="2"/>
      </rPr>
      <t>specify the principal product if "other" or "various" is selected above.</t>
    </r>
  </si>
  <si>
    <t>Presents a summary of the absolute and relative greenhouse gas emissions avoidance on a yearly basis, as well as the difference between the reported and the estimated values. Note that this sheet is protected to reduce the risk of accidental errors being introduced.</t>
  </si>
  <si>
    <r>
      <t>tCO</t>
    </r>
    <r>
      <rPr>
        <vertAlign val="subscript"/>
        <sz val="9"/>
        <rFont val="Arial"/>
        <family val="2"/>
      </rPr>
      <t>2</t>
    </r>
    <r>
      <rPr>
        <sz val="9"/>
        <rFont val="Arial"/>
        <family val="2"/>
      </rPr>
      <t>e</t>
    </r>
  </si>
  <si>
    <t>%</t>
  </si>
  <si>
    <t>Note: Provide a thorought justification in the relevant section of the application form Part B to substantiate your claim.</t>
  </si>
  <si>
    <t>Refer to section 1.2.5 of the GHG Methodology.</t>
  </si>
  <si>
    <t>Quantity</t>
  </si>
  <si>
    <t xml:space="preserve">Presents a summary of the absolute and relative greenhouse gas emissions avoidance. Note that this sheet is protected to reduce the risk of accidental errors being introduced. </t>
  </si>
  <si>
    <t>CC credit</t>
  </si>
  <si>
    <r>
      <t>CC</t>
    </r>
    <r>
      <rPr>
        <vertAlign val="subscript"/>
        <sz val="11"/>
        <color rgb="FF000000"/>
        <rFont val="Arial"/>
        <family val="2"/>
      </rPr>
      <t>credit</t>
    </r>
  </si>
  <si>
    <r>
      <t>Proj</t>
    </r>
    <r>
      <rPr>
        <vertAlign val="subscript"/>
        <sz val="10"/>
        <color rgb="FF000000"/>
        <rFont val="Arial"/>
        <family val="2"/>
      </rPr>
      <t>non-principal</t>
    </r>
  </si>
  <si>
    <t>Timed operation credit for EII projects.</t>
  </si>
  <si>
    <t>Credit for non-principal products for EII projects.</t>
  </si>
  <si>
    <t>Adjusted by removing the timed operation credit.</t>
  </si>
  <si>
    <t>Check for positive absolute GHG emission avoidance</t>
  </si>
  <si>
    <t>Note: Make sure that all the checks in column "N" are marked 'OK', when preparing your calculations.</t>
  </si>
  <si>
    <t>Note: Make sure that also the checks in sheets "Project emissions", "Reference emissions", and "CC credit_calculation" are marked 'OK'.</t>
  </si>
  <si>
    <t>Ref. and Proj. Conversion factors</t>
  </si>
  <si>
    <r>
      <t>gCO</t>
    </r>
    <r>
      <rPr>
        <vertAlign val="subscript"/>
        <sz val="10"/>
        <rFont val="Arial"/>
        <family val="2"/>
      </rPr>
      <t>2</t>
    </r>
    <r>
      <rPr>
        <sz val="10"/>
        <rFont val="Arial"/>
        <family val="2"/>
      </rPr>
      <t>e/MJ</t>
    </r>
  </si>
  <si>
    <r>
      <t>tCO</t>
    </r>
    <r>
      <rPr>
        <vertAlign val="subscript"/>
        <sz val="10"/>
        <rFont val="Arial"/>
        <family val="2"/>
      </rPr>
      <t>2</t>
    </r>
    <r>
      <rPr>
        <sz val="10"/>
        <rFont val="Arial"/>
        <family val="2"/>
      </rPr>
      <t>e / t</t>
    </r>
  </si>
  <si>
    <r>
      <t>gCO</t>
    </r>
    <r>
      <rPr>
        <vertAlign val="subscript"/>
        <sz val="10"/>
        <rFont val="Arial"/>
        <family val="2"/>
      </rPr>
      <t>2</t>
    </r>
    <r>
      <rPr>
        <sz val="10"/>
        <rFont val="Arial"/>
        <family val="2"/>
      </rPr>
      <t>e/kg</t>
    </r>
  </si>
  <si>
    <t>Based on the EF for combustion of natural gas according to COMMISSION IMPLEMENTING REGULATION (EU) 2018/2066 and a gas turbine with efficiency of 40%.</t>
  </si>
  <si>
    <t>Methodology for GHG Emission Avoidance Calculation</t>
  </si>
  <si>
    <r>
      <t>Carbon capture credit. It defines the net GHG benefit delivered by a project through CO</t>
    </r>
    <r>
      <rPr>
        <vertAlign val="subscript"/>
        <sz val="10"/>
        <color theme="1"/>
        <rFont val="Arial"/>
        <family val="2"/>
      </rPr>
      <t>2</t>
    </r>
    <r>
      <rPr>
        <sz val="10"/>
        <color theme="1"/>
        <rFont val="Arial"/>
        <family val="2"/>
      </rPr>
      <t xml:space="preserve"> storage or utilisation in year y. It is calculated as a positive term for inclusion in equation [1.1].</t>
    </r>
  </si>
  <si>
    <r>
      <t>Amount of CO</t>
    </r>
    <r>
      <rPr>
        <vertAlign val="subscript"/>
        <sz val="10"/>
        <color theme="1"/>
        <rFont val="Arial"/>
        <family val="2"/>
      </rPr>
      <t>2</t>
    </r>
    <r>
      <rPr>
        <sz val="10"/>
        <color theme="1"/>
        <rFont val="Arial"/>
        <family val="2"/>
      </rPr>
      <t xml:space="preserve"> that is injected for permanent storage in year y, in tonnes CO</t>
    </r>
    <r>
      <rPr>
        <vertAlign val="subscript"/>
        <sz val="10"/>
        <color theme="1"/>
        <rFont val="Arial"/>
        <family val="2"/>
      </rPr>
      <t>2</t>
    </r>
    <r>
      <rPr>
        <sz val="10"/>
        <color theme="1"/>
        <rFont val="Arial"/>
        <family val="2"/>
      </rPr>
      <t>, determined in accordance with Commission Implementing Regulation (EU) 2018/2066 on the monitoring and reporting of greenhouse gas emissions pursuant to Directive 2003/87/EC of the European Parliament and of the Council and amending Commission Regulation (EU) No 601/2012, especially Articles 40 to 46 and Article 49 and Annex IV, Section 21. This term is therefore equal to the amount of CO</t>
    </r>
    <r>
      <rPr>
        <vertAlign val="subscript"/>
        <sz val="10"/>
        <color theme="1"/>
        <rFont val="Arial"/>
        <family val="2"/>
      </rPr>
      <t>2</t>
    </r>
    <r>
      <rPr>
        <sz val="10"/>
        <color theme="1"/>
        <rFont val="Arial"/>
        <family val="2"/>
      </rPr>
      <t xml:space="preserve"> captured, minus any CO</t>
    </r>
    <r>
      <rPr>
        <vertAlign val="subscript"/>
        <sz val="10"/>
        <color theme="1"/>
        <rFont val="Arial"/>
        <family val="2"/>
      </rPr>
      <t>2</t>
    </r>
    <r>
      <rPr>
        <sz val="10"/>
        <color theme="1"/>
        <rFont val="Arial"/>
        <family val="2"/>
      </rPr>
      <t xml:space="preserve"> lost to fugitive emissions, leakage or venting between the point of capture (inclusive) and the point of permanent storage. </t>
    </r>
  </si>
  <si>
    <r>
      <t>Amount of CO</t>
    </r>
    <r>
      <rPr>
        <vertAlign val="subscript"/>
        <sz val="10"/>
        <rFont val="Arial"/>
        <family val="2"/>
      </rPr>
      <t>2</t>
    </r>
    <r>
      <rPr>
        <sz val="10"/>
        <rFont val="Arial"/>
        <family val="2"/>
      </rPr>
      <t xml:space="preserve"> that is incorporated into products in year y, in tonnes CO</t>
    </r>
    <r>
      <rPr>
        <vertAlign val="subscript"/>
        <sz val="10"/>
        <rFont val="Arial"/>
        <family val="2"/>
      </rPr>
      <t>2</t>
    </r>
    <r>
      <rPr>
        <sz val="10"/>
        <rFont val="Arial"/>
        <family val="2"/>
      </rPr>
      <t>e. This amount may be calculated as 44/12 multiplied by the mass of carbon atoms from captured CO</t>
    </r>
    <r>
      <rPr>
        <vertAlign val="subscript"/>
        <sz val="10"/>
        <rFont val="Arial"/>
        <family val="2"/>
      </rPr>
      <t>2</t>
    </r>
    <r>
      <rPr>
        <sz val="10"/>
        <rFont val="Arial"/>
        <family val="2"/>
      </rPr>
      <t xml:space="preserve"> incorporated in the products. This excludes any CO</t>
    </r>
    <r>
      <rPr>
        <vertAlign val="subscript"/>
        <sz val="10"/>
        <rFont val="Arial"/>
        <family val="2"/>
      </rPr>
      <t>2</t>
    </r>
    <r>
      <rPr>
        <sz val="10"/>
        <rFont val="Arial"/>
        <family val="2"/>
      </rPr>
      <t xml:space="preserve"> lost to fugitive emissions, leakage or venting between the point of capture and the point of permanent incorporation.  </t>
    </r>
  </si>
  <si>
    <r>
      <t>GHG emissions from CO</t>
    </r>
    <r>
      <rPr>
        <vertAlign val="subscript"/>
        <sz val="10"/>
        <color theme="1"/>
        <rFont val="Arial"/>
        <family val="2"/>
      </rPr>
      <t>2</t>
    </r>
    <r>
      <rPr>
        <sz val="10"/>
        <color theme="1"/>
        <rFont val="Arial"/>
        <family val="2"/>
      </rPr>
      <t xml:space="preserve"> capture activities, in tonnes CO</t>
    </r>
    <r>
      <rPr>
        <vertAlign val="subscript"/>
        <sz val="10"/>
        <color theme="1"/>
        <rFont val="Arial"/>
        <family val="2"/>
      </rPr>
      <t>2</t>
    </r>
    <r>
      <rPr>
        <sz val="10"/>
        <color theme="1"/>
        <rFont val="Arial"/>
        <family val="2"/>
      </rPr>
      <t>e. .</t>
    </r>
  </si>
  <si>
    <r>
      <t>GHG emissions from injection and geological storage of CO</t>
    </r>
    <r>
      <rPr>
        <vertAlign val="subscript"/>
        <sz val="10"/>
        <color theme="1"/>
        <rFont val="Arial"/>
        <family val="2"/>
      </rPr>
      <t>2</t>
    </r>
    <r>
      <rPr>
        <sz val="10"/>
        <color theme="1"/>
        <rFont val="Arial"/>
        <family val="2"/>
      </rPr>
      <t xml:space="preserve"> in a storage site permitted under Directive 2009/31/EC in year y, in tonnes CO</t>
    </r>
    <r>
      <rPr>
        <vertAlign val="subscript"/>
        <sz val="10"/>
        <color theme="1"/>
        <rFont val="Arial"/>
        <family val="2"/>
      </rPr>
      <t>2</t>
    </r>
    <r>
      <rPr>
        <sz val="10"/>
        <color theme="1"/>
        <rFont val="Arial"/>
        <family val="2"/>
      </rPr>
      <t>e. This includes emissions from fuel use by associated booster stations and other combustion activities including on-site power plants; venting from injection or enhanced hydrocarbon recovery operations; fugitive emissions during injection; breakthrough CO</t>
    </r>
    <r>
      <rPr>
        <vertAlign val="subscript"/>
        <sz val="10"/>
        <color theme="1"/>
        <rFont val="Arial"/>
        <family val="2"/>
      </rPr>
      <t>2</t>
    </r>
    <r>
      <rPr>
        <sz val="10"/>
        <color theme="1"/>
        <rFont val="Arial"/>
        <family val="2"/>
      </rPr>
      <t xml:space="preserve"> from enhanced hydrocarbon recovery operations; and leakages during or after injection. It shall be calculated according to Regulation (EU) 2018/2066, Annex IV, Section 23.</t>
    </r>
  </si>
  <si>
    <r>
      <t>GHG emissions from transport of CO</t>
    </r>
    <r>
      <rPr>
        <vertAlign val="subscript"/>
        <sz val="10"/>
        <color theme="1"/>
        <rFont val="Arial"/>
        <family val="2"/>
      </rPr>
      <t>2</t>
    </r>
    <r>
      <rPr>
        <sz val="10"/>
        <color theme="1"/>
        <rFont val="Arial"/>
        <family val="2"/>
      </rPr>
      <t xml:space="preserve"> by pipelines, in tonnes CO</t>
    </r>
    <r>
      <rPr>
        <vertAlign val="subscript"/>
        <sz val="10"/>
        <color theme="1"/>
        <rFont val="Arial"/>
        <family val="2"/>
      </rPr>
      <t>2</t>
    </r>
    <r>
      <rPr>
        <sz val="10"/>
        <color theme="1"/>
        <rFont val="Arial"/>
        <family val="2"/>
      </rPr>
      <t>e. This includes emissions from combustion and other processes at installations functionally connected to the transport network including booster stations, but does not include CO</t>
    </r>
    <r>
      <rPr>
        <vertAlign val="subscript"/>
        <sz val="10"/>
        <color theme="1"/>
        <rFont val="Arial"/>
        <family val="2"/>
      </rPr>
      <t>2</t>
    </r>
    <r>
      <rPr>
        <sz val="10"/>
        <color theme="1"/>
        <rFont val="Arial"/>
        <family val="2"/>
      </rPr>
      <t xml:space="preserve"> lost to fugitive emissions, leakage or venting during the transport process via pipeline. It shall be calculated according to Regulation (EU) 2018/2066, Annex IV, Section 22. </t>
    </r>
  </si>
  <si>
    <r>
      <t>For projects in which CO</t>
    </r>
    <r>
      <rPr>
        <vertAlign val="subscript"/>
        <sz val="10"/>
        <color theme="1"/>
        <rFont val="Arial"/>
        <family val="2"/>
      </rPr>
      <t>2</t>
    </r>
    <r>
      <rPr>
        <sz val="10"/>
        <color theme="1"/>
        <rFont val="Arial"/>
        <family val="2"/>
      </rPr>
      <t xml:space="preserve"> injection and storage is associated with enhanced hydrocarbon recovery, emissions consistent with stoichiometric combustion of the associated fraction of the produced hydrocarbons. This is to be calculated as  
CC</t>
    </r>
    <r>
      <rPr>
        <vertAlign val="subscript"/>
        <sz val="10"/>
        <color theme="1"/>
        <rFont val="Arial"/>
        <family val="2"/>
      </rPr>
      <t>EHR,y</t>
    </r>
    <r>
      <rPr>
        <sz val="10"/>
        <color theme="1"/>
        <rFont val="Arial"/>
        <family val="2"/>
      </rPr>
      <t xml:space="preserve"> = (CC</t>
    </r>
    <r>
      <rPr>
        <vertAlign val="subscript"/>
        <sz val="10"/>
        <color theme="1"/>
        <rFont val="Arial"/>
        <family val="2"/>
      </rPr>
      <t>storage,y</t>
    </r>
    <r>
      <rPr>
        <sz val="10"/>
        <color theme="1"/>
        <rFont val="Arial"/>
        <family val="2"/>
      </rPr>
      <t xml:space="preserve"> / EHR</t>
    </r>
    <r>
      <rPr>
        <vertAlign val="subscript"/>
        <sz val="10"/>
        <color theme="1"/>
        <rFont val="Arial"/>
        <family val="2"/>
      </rPr>
      <t>storage,y</t>
    </r>
    <r>
      <rPr>
        <sz val="10"/>
        <color theme="1"/>
        <rFont val="Arial"/>
        <family val="2"/>
      </rPr>
      <t>) * HC</t>
    </r>
    <r>
      <rPr>
        <vertAlign val="subscript"/>
        <sz val="10"/>
        <color theme="1"/>
        <rFont val="Arial"/>
        <family val="2"/>
      </rPr>
      <t>y</t>
    </r>
    <r>
      <rPr>
        <sz val="10"/>
        <color theme="1"/>
        <rFont val="Arial"/>
        <family val="2"/>
      </rPr>
      <t xml:space="preserve"> * %C</t>
    </r>
    <r>
      <rPr>
        <vertAlign val="subscript"/>
        <sz val="10"/>
        <color theme="1"/>
        <rFont val="Arial"/>
        <family val="2"/>
      </rPr>
      <t>y</t>
    </r>
    <r>
      <rPr>
        <sz val="10"/>
        <color theme="1"/>
        <rFont val="Arial"/>
        <family val="2"/>
      </rPr>
      <t xml:space="preserve"> * 44/12, where EHR</t>
    </r>
    <r>
      <rPr>
        <vertAlign val="subscript"/>
        <sz val="10"/>
        <color theme="1"/>
        <rFont val="Arial"/>
        <family val="2"/>
      </rPr>
      <t>storage,y</t>
    </r>
    <r>
      <rPr>
        <sz val="10"/>
        <color theme="1"/>
        <rFont val="Arial"/>
        <family val="2"/>
      </rPr>
      <t xml:space="preserve"> is the total amount of CO</t>
    </r>
    <r>
      <rPr>
        <vertAlign val="subscript"/>
        <sz val="10"/>
        <color theme="1"/>
        <rFont val="Arial"/>
        <family val="2"/>
      </rPr>
      <t>2</t>
    </r>
    <r>
      <rPr>
        <sz val="10"/>
        <color theme="1"/>
        <rFont val="Arial"/>
        <family val="2"/>
      </rPr>
      <t xml:space="preserve"> stored at the EHR location in year y, HC</t>
    </r>
    <r>
      <rPr>
        <vertAlign val="subscript"/>
        <sz val="10"/>
        <color theme="1"/>
        <rFont val="Arial"/>
        <family val="2"/>
      </rPr>
      <t>y</t>
    </r>
    <r>
      <rPr>
        <sz val="10"/>
        <color theme="1"/>
        <rFont val="Arial"/>
        <family val="2"/>
      </rPr>
      <t xml:space="preserve"> is the total mass of hydrocarbons in tonnes produced at the EHR location in year y, and %C</t>
    </r>
    <r>
      <rPr>
        <vertAlign val="subscript"/>
        <sz val="10"/>
        <color theme="1"/>
        <rFont val="Arial"/>
        <family val="2"/>
      </rPr>
      <t>y</t>
    </r>
    <r>
      <rPr>
        <sz val="10"/>
        <color theme="1"/>
        <rFont val="Arial"/>
        <family val="2"/>
      </rPr>
      <t xml:space="preserve"> is the carbon fraction in the produced hydrocarbons.</t>
    </r>
  </si>
  <si>
    <r>
      <t>GHG emissions from transport of CO</t>
    </r>
    <r>
      <rPr>
        <vertAlign val="subscript"/>
        <sz val="10"/>
        <color theme="1"/>
        <rFont val="Arial"/>
        <family val="2"/>
      </rPr>
      <t>2</t>
    </r>
    <r>
      <rPr>
        <sz val="10"/>
        <color theme="1"/>
        <rFont val="Arial"/>
        <family val="2"/>
      </rPr>
      <t xml:space="preserve"> via road, rail or maritime modals in year y, to be calculated based on distance travelled, type of modal and load according to Equation [3.2] in section 6.5.1 and relevant sub equations, in tonnes CO</t>
    </r>
    <r>
      <rPr>
        <vertAlign val="subscript"/>
        <sz val="10"/>
        <color theme="1"/>
        <rFont val="Arial"/>
        <family val="2"/>
      </rPr>
      <t>2</t>
    </r>
    <r>
      <rPr>
        <sz val="10"/>
        <color theme="1"/>
        <rFont val="Arial"/>
        <family val="2"/>
      </rPr>
      <t>e</t>
    </r>
  </si>
  <si>
    <r>
      <t xml:space="preserve">This part of the tool supports the calculation of the credit (negative emissions) for projects with Carbon Capture and Storage (CCS) or Carbon Capture and Use (CCU) elements. The credit is included in the GHG avoidance calculations on the 'Summary per year' and 'Summary' sheets. 
In the unusual case that the reference scenario includes an element of carbon capture and storage or utilisation, then applicants should adapt the 'CC credit_calculation' sheet to separately calculate a carbon capture credit term for the project scenario and a carbon capture credit term for the reference scenario. Then, an overall carbon capture credit shall be defined as the difference between the carbon capture credit in the project scenario and the carbon credit in the reference scenario, for inclusion in the GHG avoidance calculations in the 'Summary per year' and 'Summary' sheets.
Project emissions due to transportation by road and maritime modals shall be quantified based on distance travelled data, type of modal and load. </t>
    </r>
    <r>
      <rPr>
        <b/>
        <sz val="10"/>
        <rFont val="Arial"/>
        <family val="2"/>
      </rPr>
      <t>For projects submitted to the IF in a small scale call, project emissions due to transportation by road, rail and maritime modals can be disregarded from the calculation of the GHG emissions avoidance, if the total distance between the point of capture and the point of storage is inferior to 5,000 kilometres.</t>
    </r>
  </si>
  <si>
    <r>
      <t>Note: The term C</t>
    </r>
    <r>
      <rPr>
        <b/>
        <vertAlign val="subscript"/>
        <sz val="9"/>
        <color rgb="FFFF0000"/>
        <rFont val="Arial"/>
        <family val="2"/>
      </rPr>
      <t xml:space="preserve">credit </t>
    </r>
    <r>
      <rPr>
        <b/>
        <sz val="9"/>
        <color rgb="FFFF0000"/>
        <rFont val="Arial"/>
        <family val="2"/>
      </rPr>
      <t>should be zero, unless the project includes a component of carbon capture and storage or utilisation.</t>
    </r>
  </si>
  <si>
    <r>
      <t>CC</t>
    </r>
    <r>
      <rPr>
        <vertAlign val="subscript"/>
        <sz val="11"/>
        <color rgb="FF000000"/>
        <rFont val="Arial"/>
        <family val="2"/>
      </rPr>
      <t>credit, y</t>
    </r>
  </si>
  <si>
    <r>
      <t xml:space="preserve">Total project emissions minus carbon capture credit, adjusted by removing the timed operation credit and the credit for non-principal products.
</t>
    </r>
    <r>
      <rPr>
        <b/>
        <i/>
        <sz val="9"/>
        <color rgb="FFFF0000"/>
        <rFont val="Arial"/>
        <family val="2"/>
      </rPr>
      <t>Note: This value must be negative for a project to be able to claim net carbon removals.</t>
    </r>
  </si>
  <si>
    <r>
      <t>Adjusted absolute GHG emission avoidance 
(Ref - Proj + CC</t>
    </r>
    <r>
      <rPr>
        <vertAlign val="subscript"/>
        <sz val="10"/>
        <color rgb="FF000000"/>
        <rFont val="Arial"/>
        <family val="2"/>
      </rPr>
      <t>credit</t>
    </r>
    <r>
      <rPr>
        <sz val="10"/>
        <color rgb="FF000000"/>
        <rFont val="Arial"/>
        <family val="2"/>
      </rPr>
      <t xml:space="preserve"> + TO)</t>
    </r>
  </si>
  <si>
    <t>TO</t>
  </si>
  <si>
    <r>
      <t>Proj - CC</t>
    </r>
    <r>
      <rPr>
        <b/>
        <vertAlign val="subscript"/>
        <sz val="10"/>
        <color rgb="FF000000"/>
        <rFont val="Arial"/>
        <family val="2"/>
      </rPr>
      <t xml:space="preserve">credit </t>
    </r>
    <r>
      <rPr>
        <b/>
        <sz val="10"/>
        <color rgb="FF000000"/>
        <rFont val="Arial"/>
        <family val="2"/>
      </rPr>
      <t>- (TO + Proj</t>
    </r>
    <r>
      <rPr>
        <b/>
        <vertAlign val="subscript"/>
        <sz val="10"/>
        <color rgb="FF000000"/>
        <rFont val="Arial"/>
        <family val="2"/>
      </rPr>
      <t>non-principal</t>
    </r>
    <r>
      <rPr>
        <b/>
        <sz val="10"/>
        <color rgb="FF000000"/>
        <rFont val="Arial"/>
        <family val="2"/>
      </rPr>
      <t>)</t>
    </r>
  </si>
  <si>
    <t>Check for edits to the timed operation credit row in sheet "Project emissions EII". Error shown if the row label has been changed. --&gt;</t>
  </si>
  <si>
    <t>List here other principal products that are not the main aim of the project. See Section 1.2 of the Methodology.</t>
  </si>
  <si>
    <t>Select here the principal product that is the main aim of the project. See Section 1.2 of the GHG Methodology.</t>
  </si>
  <si>
    <t>Fuels (incl. e-fuels, biofuels)</t>
  </si>
  <si>
    <t>Check that if hybrid application is selected there are non-zero emissions for at least one year in one other row on the ''Summary per year' sheet. Otherwise, check that they are zero. --&gt;</t>
  </si>
  <si>
    <t>01.11.2024</t>
  </si>
  <si>
    <t>Percentage of total volume</t>
  </si>
  <si>
    <r>
      <t>Annual CO</t>
    </r>
    <r>
      <rPr>
        <vertAlign val="subscript"/>
        <sz val="10"/>
        <color theme="1"/>
        <rFont val="Arial"/>
        <family val="2"/>
      </rPr>
      <t>2</t>
    </r>
    <r>
      <rPr>
        <sz val="10"/>
        <color theme="1"/>
        <rFont val="Arial"/>
        <family val="2"/>
      </rPr>
      <t xml:space="preserve"> captured</t>
    </r>
  </si>
  <si>
    <r>
      <t>tCO</t>
    </r>
    <r>
      <rPr>
        <vertAlign val="subscript"/>
        <sz val="10"/>
        <rFont val="Arial"/>
        <family val="2"/>
      </rPr>
      <t>2</t>
    </r>
    <r>
      <rPr>
        <sz val="10"/>
        <rFont val="Arial"/>
        <family val="2"/>
      </rPr>
      <t xml:space="preserve"> / year</t>
    </r>
  </si>
  <si>
    <t>Amount captured</t>
  </si>
  <si>
    <t>Based on sample measurements</t>
  </si>
  <si>
    <r>
      <t>Annual CO</t>
    </r>
    <r>
      <rPr>
        <vertAlign val="subscript"/>
        <sz val="10"/>
        <color theme="1"/>
        <rFont val="Arial"/>
        <family val="2"/>
      </rPr>
      <t>2</t>
    </r>
    <r>
      <rPr>
        <sz val="10"/>
        <color theme="1"/>
        <rFont val="Arial"/>
        <family val="2"/>
      </rPr>
      <t xml:space="preserve"> minus loss (1st point)</t>
    </r>
  </si>
  <si>
    <r>
      <t>Annual CO</t>
    </r>
    <r>
      <rPr>
        <vertAlign val="subscript"/>
        <sz val="10"/>
        <color theme="1"/>
        <rFont val="Arial"/>
        <family val="2"/>
      </rPr>
      <t>2</t>
    </r>
    <r>
      <rPr>
        <sz val="10"/>
        <color theme="1"/>
        <rFont val="Arial"/>
        <family val="2"/>
      </rPr>
      <t xml:space="preserve"> minus loss (2nd point)</t>
    </r>
  </si>
  <si>
    <r>
      <t>Annual CO</t>
    </r>
    <r>
      <rPr>
        <vertAlign val="subscript"/>
        <sz val="10"/>
        <color theme="1"/>
        <rFont val="Arial"/>
        <family val="2"/>
      </rPr>
      <t>2</t>
    </r>
    <r>
      <rPr>
        <sz val="10"/>
        <color theme="1"/>
        <rFont val="Arial"/>
        <family val="2"/>
      </rPr>
      <t xml:space="preserve"> minus loss (3rd point)</t>
    </r>
  </si>
  <si>
    <t>Distance travelled</t>
  </si>
  <si>
    <t>Measured using Google maps</t>
  </si>
  <si>
    <t>Emissions from pipeline transport of CO2. See Regulation (EU) 2018/2066, Annex IV, Section 22.</t>
  </si>
  <si>
    <r>
      <t>CO</t>
    </r>
    <r>
      <rPr>
        <vertAlign val="subscript"/>
        <sz val="10"/>
        <color theme="1"/>
        <rFont val="Arial"/>
        <family val="2"/>
      </rPr>
      <t>2</t>
    </r>
    <r>
      <rPr>
        <sz val="10"/>
        <color theme="1"/>
        <rFont val="Arial"/>
        <family val="2"/>
      </rPr>
      <t xml:space="preserve"> leakage (1st point)</t>
    </r>
  </si>
  <si>
    <r>
      <t>CO</t>
    </r>
    <r>
      <rPr>
        <vertAlign val="subscript"/>
        <sz val="10"/>
        <color theme="1"/>
        <rFont val="Arial"/>
        <family val="2"/>
      </rPr>
      <t>2</t>
    </r>
    <r>
      <rPr>
        <sz val="10"/>
        <color theme="1"/>
        <rFont val="Arial"/>
        <family val="2"/>
      </rPr>
      <t xml:space="preserve"> leakage (2nd point)</t>
    </r>
  </si>
  <si>
    <r>
      <t>CO</t>
    </r>
    <r>
      <rPr>
        <vertAlign val="subscript"/>
        <sz val="10"/>
        <color theme="1"/>
        <rFont val="Arial"/>
        <family val="2"/>
      </rPr>
      <t>2</t>
    </r>
    <r>
      <rPr>
        <sz val="10"/>
        <color theme="1"/>
        <rFont val="Arial"/>
        <family val="2"/>
      </rPr>
      <t xml:space="preserve"> leakage (3rd point)</t>
    </r>
  </si>
  <si>
    <r>
      <t>CO</t>
    </r>
    <r>
      <rPr>
        <vertAlign val="subscript"/>
        <sz val="10"/>
        <color theme="1"/>
        <rFont val="Arial"/>
        <family val="2"/>
      </rPr>
      <t>2</t>
    </r>
    <r>
      <rPr>
        <sz val="10"/>
        <color theme="1"/>
        <rFont val="Arial"/>
        <family val="2"/>
      </rPr>
      <t xml:space="preserve"> leakage from injection to storage</t>
    </r>
  </si>
  <si>
    <r>
      <t>CO</t>
    </r>
    <r>
      <rPr>
        <vertAlign val="subscript"/>
        <sz val="10"/>
        <color theme="1"/>
        <rFont val="Arial"/>
        <family val="2"/>
      </rPr>
      <t>2</t>
    </r>
    <r>
      <rPr>
        <sz val="10"/>
        <color theme="1"/>
        <rFont val="Arial"/>
        <family val="2"/>
      </rPr>
      <t xml:space="preserve"> leakage from maritime transport to injection site</t>
    </r>
  </si>
  <si>
    <t>CO2 storage</t>
  </si>
  <si>
    <r>
      <t>CO</t>
    </r>
    <r>
      <rPr>
        <vertAlign val="subscript"/>
        <sz val="10"/>
        <color theme="1"/>
        <rFont val="Arial"/>
        <family val="2"/>
      </rPr>
      <t>2</t>
    </r>
    <r>
      <rPr>
        <sz val="10"/>
        <color theme="1"/>
        <rFont val="Arial"/>
        <family val="2"/>
      </rPr>
      <t xml:space="preserve"> lost between leaving the capture site and loading onto the maritime vessel</t>
    </r>
  </si>
  <si>
    <t xml:space="preserve">Natural gas consumption for heat to operate the capture process, primarily for sorbent recycling. </t>
  </si>
  <si>
    <t>Amount of CO2 that enters maritime vessel</t>
  </si>
  <si>
    <t>Amount of CO2 that reaches injection site</t>
  </si>
  <si>
    <t>Amount of CO2 that is permanently stored</t>
  </si>
  <si>
    <t>Distance for maritime journey between capture point and storage site</t>
  </si>
  <si>
    <t>Illustrative for the example</t>
  </si>
  <si>
    <t>Direct air capture plant</t>
  </si>
  <si>
    <t>Direct air capture</t>
  </si>
  <si>
    <t>CO2</t>
  </si>
  <si>
    <t>Natural gas consumption</t>
  </si>
  <si>
    <t xml:space="preserve">TJ </t>
  </si>
  <si>
    <t>TJ per tonne of CO2 captured</t>
  </si>
  <si>
    <t>No process.</t>
  </si>
  <si>
    <t>n/a</t>
  </si>
  <si>
    <t xml:space="preserve">For direct air capture projects the reference emission are set to zero. </t>
  </si>
  <si>
    <t xml:space="preserve">Emissions from the capture process are included on the CC credit calculation sheet. This row is used to record natural gas consumption but the emission factor is set to zero to avoid double counting. </t>
  </si>
  <si>
    <t>TJ / tonne CO2</t>
  </si>
  <si>
    <t>Combustion of LPG for energy generation</t>
  </si>
  <si>
    <t xml:space="preserve">Electricity </t>
  </si>
  <si>
    <t>Electricity consumption</t>
  </si>
  <si>
    <t>Natural gas consumption for capture</t>
  </si>
  <si>
    <t>Electricity consumption for capture</t>
  </si>
  <si>
    <t>Electricity consumption to operate the capture process</t>
  </si>
  <si>
    <t>MWh</t>
  </si>
  <si>
    <t>MWh / tonne CO2</t>
  </si>
  <si>
    <t>Proposed by applicant</t>
  </si>
  <si>
    <t>Electricity as an input has an emission factor of zero</t>
  </si>
  <si>
    <t>Context of the example and system boundaries</t>
  </si>
  <si>
    <t>Example version:</t>
  </si>
  <si>
    <t>Date:</t>
  </si>
  <si>
    <t>e2.0</t>
  </si>
  <si>
    <t>This example was previously part of the GHG calculator for Energy Intesive Industry (EII). It is now provided in a stand-alone format, and it was updated to ensure alignment with the Methodology.</t>
  </si>
  <si>
    <t>e1.0</t>
  </si>
  <si>
    <t>Example aligned to the new format of the GHG Calculator and to the updated version of the GHG Methodology for EII projects.</t>
  </si>
  <si>
    <t>The project consists of the capture of CO2 from ambient air using Direct Air Capture (DAC) technology. The CO2 is extracted from the ambient air using a series of chemical reactions and the non-CO2 gases present in the air will be returned to the environment. 
Natural gas is consumed for heat for the operation of the capture process. 
The project will be located 500km from the storage site and will include buffer storage. The liquefied CO2 will be transported by marine vessels. No onshore transportation of CO2 is envisaged.
It is estimated that 1% of the CO2 is lost between the capture point and the maritime vessel and again between the maritime vessel and final storage. A total 25,000tCO2 are captured from ambient air annually. CO2 is pumped into the storage site using electricity generated by liquefied petroleum gases. The example assumes 3,000tCO2 is released by the combustion of the LPG each year.</t>
  </si>
  <si>
    <t>Note: While it is not provided for this simple example, the applicant must provide a detailed process diagram when submitting an application</t>
  </si>
  <si>
    <t>GHG Example - EII - Direct air capture with CO2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</si>
</sst>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2]\ * #,##0.00_ ;_ [$€-2]\ * \-#,##0.00_ ;_ [$€-2]\ * &quot;-&quot;??_ "/>
    <numFmt numFmtId="166" formatCode="_-* #,##0.0_-;\-* #,##0.0_-;_-* &quot;-&quot;??_-;_-@_-"/>
    <numFmt numFmtId="167" formatCode="0.000"/>
    <numFmt numFmtId="168" formatCode="_ [$€-2]\ * #,##0.000000000000_ ;_ [$€-2]\ * \-#,##0.000000000000_ ;_ [$€-2]\ * &quot;-&quot;??_ "/>
    <numFmt numFmtId="169" formatCode="_-* #,##0.000_-;\-* #,##0.000_-;_-* &quot;-&quot;??_-;_-@_-"/>
    <numFmt numFmtId="170" formatCode="#,##0_ ;\-#,##0\ "/>
    <numFmt numFmtId="171" formatCode="#,##0.00_ ;\-#,##0.00\ "/>
    <numFmt numFmtId="172" formatCode="_-* #,##0_-;\-* #,##0_-;_-* &quot;-&quot;??_-;_-@_-"/>
  </numFmts>
  <fonts count="65"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1"/>
      <name val="Arial"/>
      <family val="2"/>
    </font>
    <font>
      <b/>
      <sz val="10"/>
      <color rgb="FFFFFFFF"/>
      <name val="Arial"/>
      <family val="2"/>
    </font>
    <font>
      <sz val="10"/>
      <color rgb="FF000000"/>
      <name val="Arial"/>
      <family val="2"/>
    </font>
    <font>
      <vertAlign val="subscript"/>
      <sz val="10"/>
      <color theme="1"/>
      <name val="Arial"/>
      <family val="2"/>
    </font>
    <font>
      <sz val="8"/>
      <name val="Calibri"/>
      <family val="2"/>
      <scheme val="minor"/>
    </font>
    <font>
      <u/>
      <sz val="10"/>
      <color theme="10"/>
      <name val="Arial"/>
      <family val="2"/>
    </font>
    <font>
      <b/>
      <sz val="8"/>
      <color rgb="FFFFFFFF"/>
      <name val="Arial"/>
      <family val="2"/>
    </font>
    <font>
      <sz val="8"/>
      <name val="Arial"/>
      <family val="2"/>
    </font>
    <font>
      <b/>
      <sz val="11"/>
      <color theme="1"/>
      <name val="Arial"/>
      <family val="2"/>
    </font>
    <font>
      <sz val="11"/>
      <color theme="1"/>
      <name val="Arial"/>
      <family val="2"/>
    </font>
    <font>
      <b/>
      <sz val="20"/>
      <color theme="1"/>
      <name val="Arial"/>
      <family val="2"/>
    </font>
    <font>
      <sz val="10"/>
      <color rgb="FFFFFFFF"/>
      <name val="Arial"/>
      <family val="2"/>
    </font>
    <font>
      <vertAlign val="subscript"/>
      <sz val="10"/>
      <name val="Arial"/>
      <family val="2"/>
    </font>
    <font>
      <vertAlign val="superscript"/>
      <sz val="10"/>
      <name val="Verdana"/>
      <family val="2"/>
    </font>
    <font>
      <b/>
      <sz val="11"/>
      <color rgb="FFFFFFFF"/>
      <name val="Arial"/>
      <family val="2"/>
    </font>
    <font>
      <sz val="11"/>
      <color rgb="FF000000"/>
      <name val="Arial"/>
      <family val="2"/>
    </font>
    <font>
      <sz val="11"/>
      <color rgb="FF000000"/>
      <name val="Verdana"/>
      <family val="2"/>
    </font>
    <font>
      <sz val="11"/>
      <name val="Arial"/>
      <family val="2"/>
    </font>
    <font>
      <vertAlign val="subscript"/>
      <sz val="11"/>
      <color rgb="FF000000"/>
      <name val="Arial"/>
      <family val="2"/>
    </font>
    <font>
      <i/>
      <sz val="11"/>
      <color rgb="FFFFFFFF"/>
      <name val="Arial"/>
      <family val="2"/>
    </font>
    <font>
      <b/>
      <sz val="11"/>
      <name val="Arial"/>
      <family val="2"/>
    </font>
    <font>
      <sz val="11"/>
      <color rgb="FFFFFFFF"/>
      <name val="Arial"/>
      <family val="2"/>
    </font>
    <font>
      <b/>
      <sz val="10"/>
      <color rgb="FFFF0000"/>
      <name val="Arial"/>
      <family val="2"/>
    </font>
    <font>
      <b/>
      <sz val="11"/>
      <color rgb="FFFF0000"/>
      <name val="Arial"/>
      <family val="2"/>
    </font>
    <font>
      <b/>
      <sz val="10"/>
      <name val="Arial"/>
      <family val="2"/>
    </font>
    <font>
      <i/>
      <sz val="11"/>
      <name val="Arial"/>
      <family val="2"/>
    </font>
    <font>
      <b/>
      <sz val="11"/>
      <color rgb="FFFF0000"/>
      <name val="Calibri"/>
      <family val="2"/>
      <scheme val="minor"/>
    </font>
    <font>
      <sz val="11"/>
      <name val="Calibri"/>
      <family val="2"/>
      <scheme val="minor"/>
    </font>
    <font>
      <i/>
      <sz val="10"/>
      <color theme="6" tint="-0.499984740745262"/>
      <name val="Arial"/>
      <family val="2"/>
    </font>
    <font>
      <sz val="9"/>
      <color theme="1"/>
      <name val="Arial"/>
      <family val="2"/>
    </font>
    <font>
      <b/>
      <sz val="10"/>
      <color theme="1"/>
      <name val="Arial"/>
      <family val="2"/>
    </font>
    <font>
      <i/>
      <sz val="10"/>
      <color theme="1"/>
      <name val="Arial"/>
      <family val="2"/>
    </font>
    <font>
      <i/>
      <sz val="10"/>
      <name val="Arial"/>
      <family val="2"/>
    </font>
    <font>
      <i/>
      <sz val="10"/>
      <color rgb="FFA6A6A6"/>
      <name val="Arial"/>
      <family val="2"/>
    </font>
    <font>
      <i/>
      <sz val="9"/>
      <name val="Arial"/>
      <family val="2"/>
    </font>
    <font>
      <b/>
      <sz val="10"/>
      <name val="Verdana"/>
      <family val="2"/>
    </font>
    <font>
      <b/>
      <sz val="9"/>
      <name val="Verdana"/>
      <family val="2"/>
    </font>
    <font>
      <sz val="9"/>
      <name val="Verdana"/>
      <family val="2"/>
    </font>
    <font>
      <b/>
      <i/>
      <sz val="10"/>
      <name val="Arial"/>
      <family val="2"/>
    </font>
    <font>
      <vertAlign val="subscript"/>
      <sz val="10"/>
      <color rgb="FF000000"/>
      <name val="Arial"/>
      <family val="2"/>
    </font>
    <font>
      <vertAlign val="subscript"/>
      <sz val="11"/>
      <color theme="1"/>
      <name val="Calibri"/>
      <family val="2"/>
      <scheme val="minor"/>
    </font>
    <font>
      <b/>
      <vertAlign val="subscript"/>
      <sz val="10"/>
      <color rgb="FFFFFFFF"/>
      <name val="Arial"/>
      <family val="2"/>
    </font>
    <font>
      <sz val="10"/>
      <color theme="0" tint="-0.34998626667073579"/>
      <name val="Arial"/>
      <family val="2"/>
    </font>
    <font>
      <vertAlign val="subscript"/>
      <sz val="11"/>
      <color theme="1"/>
      <name val="Arial"/>
      <family val="2"/>
    </font>
    <font>
      <b/>
      <sz val="11"/>
      <color theme="0"/>
      <name val="Arial"/>
      <family val="2"/>
    </font>
    <font>
      <b/>
      <sz val="11"/>
      <color rgb="FF000000"/>
      <name val="Arial"/>
      <family val="2"/>
    </font>
    <font>
      <b/>
      <sz val="11"/>
      <color theme="1"/>
      <name val="Calibri"/>
      <family val="2"/>
      <scheme val="minor"/>
    </font>
    <font>
      <b/>
      <sz val="11"/>
      <color theme="0"/>
      <name val="Calibri"/>
      <family val="2"/>
      <scheme val="minor"/>
    </font>
    <font>
      <vertAlign val="subscript"/>
      <sz val="11"/>
      <color rgb="FFFFFFFF"/>
      <name val="Arial"/>
      <family val="2"/>
    </font>
    <font>
      <b/>
      <sz val="10"/>
      <color rgb="FF000000"/>
      <name val="Arial"/>
      <family val="2"/>
    </font>
    <font>
      <b/>
      <sz val="10"/>
      <color theme="0"/>
      <name val="Arial"/>
      <family val="2"/>
    </font>
    <font>
      <b/>
      <vertAlign val="subscript"/>
      <sz val="10"/>
      <color theme="0"/>
      <name val="Arial"/>
      <family val="2"/>
    </font>
    <font>
      <b/>
      <i/>
      <sz val="9"/>
      <name val="Arial"/>
      <family val="2"/>
    </font>
    <font>
      <sz val="9"/>
      <name val="Arial"/>
      <family val="2"/>
    </font>
    <font>
      <b/>
      <sz val="9"/>
      <color rgb="FFFF0000"/>
      <name val="Arial"/>
      <family val="2"/>
    </font>
    <font>
      <b/>
      <vertAlign val="subscript"/>
      <sz val="9"/>
      <color rgb="FFFF0000"/>
      <name val="Arial"/>
      <family val="2"/>
    </font>
    <font>
      <sz val="9"/>
      <color rgb="FF000000"/>
      <name val="Arial"/>
      <family val="2"/>
    </font>
    <font>
      <i/>
      <sz val="11"/>
      <color rgb="FF000000"/>
      <name val="Arial"/>
      <family val="2"/>
    </font>
    <font>
      <vertAlign val="subscript"/>
      <sz val="9"/>
      <name val="Arial"/>
      <family val="2"/>
    </font>
    <font>
      <b/>
      <i/>
      <sz val="9"/>
      <color rgb="FFFF0000"/>
      <name val="Arial"/>
      <family val="2"/>
    </font>
    <font>
      <b/>
      <vertAlign val="subscript"/>
      <sz val="10"/>
      <color rgb="FF000000"/>
      <name val="Arial"/>
      <family val="2"/>
    </font>
  </fonts>
  <fills count="2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00538B"/>
        <bgColor indexed="64"/>
      </patternFill>
    </fill>
    <fill>
      <patternFill patternType="solid">
        <fgColor rgb="FFFFFFFF"/>
        <bgColor indexed="64"/>
      </patternFill>
    </fill>
    <fill>
      <patternFill patternType="solid">
        <fgColor theme="0" tint="-0.499984740745262"/>
        <bgColor indexed="64"/>
      </patternFill>
    </fill>
    <fill>
      <patternFill patternType="solid">
        <fgColor rgb="FF555759"/>
        <bgColor indexed="64"/>
      </patternFill>
    </fill>
    <fill>
      <patternFill patternType="solid">
        <fgColor rgb="FFEDFFC4"/>
        <bgColor indexed="64"/>
      </patternFill>
    </fill>
    <fill>
      <patternFill patternType="solid">
        <fgColor theme="0" tint="-0.249977111117893"/>
        <bgColor indexed="64"/>
      </patternFill>
    </fill>
    <fill>
      <patternFill patternType="solid">
        <fgColor theme="4" tint="-0.499984740745262"/>
        <bgColor theme="4" tint="-0.499984740745262"/>
      </patternFill>
    </fill>
    <fill>
      <patternFill patternType="solid">
        <fgColor theme="4" tint="0.59999389629810485"/>
        <bgColor theme="4" tint="0.59999389629810485"/>
      </patternFill>
    </fill>
    <fill>
      <patternFill patternType="solid">
        <fgColor rgb="FFFFFFFF"/>
        <bgColor rgb="FF000000"/>
      </patternFill>
    </fill>
    <fill>
      <patternFill patternType="solid">
        <fgColor rgb="FFBFBFBF"/>
        <bgColor indexed="64"/>
      </patternFill>
    </fill>
    <fill>
      <patternFill patternType="lightUp">
        <fgColor theme="2" tint="-0.749961851863155"/>
        <bgColor theme="0" tint="-0.24994659260841701"/>
      </patternFill>
    </fill>
    <fill>
      <patternFill patternType="solid">
        <fgColor theme="0"/>
        <bgColor rgb="FF000000"/>
      </patternFill>
    </fill>
    <fill>
      <patternFill patternType="solid">
        <fgColor theme="2"/>
        <bgColor indexed="64"/>
      </patternFill>
    </fill>
    <fill>
      <patternFill patternType="solid">
        <fgColor theme="6" tint="0.79998168889431442"/>
        <bgColor indexed="64"/>
      </patternFill>
    </fill>
    <fill>
      <patternFill patternType="solid">
        <fgColor theme="0"/>
        <bgColor theme="4" tint="-0.499984740745262"/>
      </patternFill>
    </fill>
    <fill>
      <patternFill patternType="solid">
        <fgColor theme="9" tint="0.59999389629810485"/>
        <bgColor theme="4" tint="0.59999389629810485"/>
      </patternFill>
    </fill>
    <fill>
      <patternFill patternType="solid">
        <fgColor rgb="FFD9D9D9"/>
        <bgColor indexed="64"/>
      </patternFill>
    </fill>
    <fill>
      <patternFill patternType="solid">
        <fgColor theme="9" tint="0.59999389629810485"/>
        <bgColor rgb="FFB4C6E7"/>
      </patternFill>
    </fill>
    <fill>
      <patternFill patternType="solid">
        <fgColor theme="0"/>
        <bgColor rgb="FFB4C6E7"/>
      </patternFill>
    </fill>
    <fill>
      <patternFill patternType="solid">
        <fgColor rgb="FF00538B"/>
        <bgColor rgb="FF203764"/>
      </patternFill>
    </fill>
  </fills>
  <borders count="40">
    <border>
      <left/>
      <right/>
      <top/>
      <bottom/>
      <diagonal/>
    </border>
    <border>
      <left/>
      <right/>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bottom style="medium">
        <color theme="0" tint="-0.249977111117893"/>
      </bottom>
      <diagonal/>
    </border>
    <border>
      <left/>
      <right style="medium">
        <color rgb="FFD8E0E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rgb="FFD8E0E3"/>
      </left>
      <right/>
      <top/>
      <bottom style="medium">
        <color theme="0" tint="-0.249977111117893"/>
      </bottom>
      <diagonal/>
    </border>
    <border>
      <left/>
      <right/>
      <top/>
      <bottom style="medium">
        <color rgb="FF95D600"/>
      </bottom>
      <diagonal/>
    </border>
    <border>
      <left style="hair">
        <color rgb="FFBBBCBD"/>
      </left>
      <right style="hair">
        <color rgb="FFBBBCBD"/>
      </right>
      <top style="hair">
        <color rgb="FFBBBCBD"/>
      </top>
      <bottom style="hair">
        <color rgb="FFBBBCBD"/>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top style="thin">
        <color theme="4" tint="0.79998168889431442"/>
      </top>
      <bottom style="thin">
        <color theme="4" tint="0.7999816888943144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theme="0" tint="-0.249977111117893"/>
      </left>
      <right/>
      <top/>
      <bottom/>
      <diagonal/>
    </border>
    <border>
      <left/>
      <right/>
      <top/>
      <bottom style="medium">
        <color rgb="FFBFBFBF"/>
      </bottom>
      <diagonal/>
    </border>
    <border>
      <left/>
      <right style="medium">
        <color rgb="FFD8E0E3"/>
      </right>
      <top/>
      <bottom style="medium">
        <color rgb="FFD8E0E3"/>
      </bottom>
      <diagonal/>
    </border>
    <border>
      <left style="medium">
        <color rgb="FFD8E0E3"/>
      </left>
      <right/>
      <top/>
      <bottom/>
      <diagonal/>
    </border>
    <border>
      <left/>
      <right style="medium">
        <color theme="0" tint="-0.249977111117893"/>
      </right>
      <top style="medium">
        <color theme="0" tint="-0.249977111117893"/>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bottom/>
      <diagonal/>
    </border>
    <border>
      <left/>
      <right/>
      <top style="thin">
        <color theme="4" tint="0.79998168889431442"/>
      </top>
      <bottom/>
      <diagonal/>
    </border>
    <border>
      <left/>
      <right/>
      <top style="medium">
        <color rgb="FFBFBFBF"/>
      </top>
      <bottom style="medium">
        <color rgb="FFBFBFBF"/>
      </bottom>
      <diagonal/>
    </border>
  </borders>
  <cellStyleXfs count="2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5" fontId="3" fillId="0" borderId="0"/>
    <xf numFmtId="0" fontId="21" fillId="6" borderId="2">
      <alignment vertical="center"/>
      <protection locked="0"/>
    </xf>
    <xf numFmtId="165" fontId="1" fillId="0" borderId="0"/>
    <xf numFmtId="168" fontId="1" fillId="0" borderId="0"/>
    <xf numFmtId="43" fontId="1" fillId="0" borderId="0" applyFont="0" applyFill="0" applyBorder="0" applyAlignment="0" applyProtection="0"/>
    <xf numFmtId="0" fontId="10" fillId="11" borderId="11" applyNumberFormat="0">
      <alignment vertical="center" wrapText="1"/>
    </xf>
    <xf numFmtId="0" fontId="11" fillId="12" borderId="12" applyNumberFormat="0" applyAlignment="0"/>
    <xf numFmtId="43" fontId="1" fillId="0" borderId="0" applyFont="0" applyFill="0" applyBorder="0" applyAlignment="0" applyProtection="0"/>
    <xf numFmtId="0" fontId="21" fillId="18" borderId="2">
      <alignment vertical="center"/>
    </xf>
    <xf numFmtId="0" fontId="3" fillId="18" borderId="2">
      <alignment vertical="center"/>
    </xf>
    <xf numFmtId="0" fontId="21" fillId="3" borderId="2">
      <alignment vertical="center" wrapText="1"/>
      <protection locked="0"/>
    </xf>
    <xf numFmtId="0" fontId="19" fillId="5" borderId="2">
      <alignment vertical="center" wrapText="1"/>
      <protection locked="0"/>
    </xf>
    <xf numFmtId="43" fontId="3" fillId="0" borderId="0" applyFont="0" applyFill="0" applyBorder="0" applyAlignment="0" applyProtection="0"/>
    <xf numFmtId="43" fontId="1" fillId="0" borderId="0" applyFont="0" applyFill="0" applyBorder="0" applyAlignment="0" applyProtection="0"/>
  </cellStyleXfs>
  <cellXfs count="375">
    <xf numFmtId="0" fontId="0" fillId="0" borderId="0" xfId="0"/>
    <xf numFmtId="0" fontId="4" fillId="2" borderId="0" xfId="0" applyFont="1" applyFill="1"/>
    <xf numFmtId="0" fontId="6" fillId="5" borderId="2" xfId="0" applyFont="1" applyFill="1" applyBorder="1" applyAlignment="1">
      <alignment horizontal="left" vertical="top" wrapText="1"/>
    </xf>
    <xf numFmtId="0" fontId="6" fillId="10" borderId="2" xfId="0" applyFont="1" applyFill="1" applyBorder="1" applyAlignment="1">
      <alignment horizontal="left" vertical="top" wrapText="1"/>
    </xf>
    <xf numFmtId="0" fontId="12" fillId="2" borderId="0" xfId="0" applyFont="1" applyFill="1"/>
    <xf numFmtId="0" fontId="13" fillId="2" borderId="0" xfId="0" applyFont="1" applyFill="1"/>
    <xf numFmtId="0" fontId="14" fillId="2" borderId="0" xfId="0" applyFont="1" applyFill="1" applyAlignment="1">
      <alignment horizontal="left" vertical="center"/>
    </xf>
    <xf numFmtId="0" fontId="14" fillId="2" borderId="0" xfId="0" applyFont="1" applyFill="1" applyAlignment="1">
      <alignment horizontal="center"/>
    </xf>
    <xf numFmtId="43" fontId="6" fillId="3" borderId="2" xfId="11" applyFont="1" applyFill="1" applyBorder="1" applyAlignment="1">
      <alignment vertical="center" wrapText="1"/>
    </xf>
    <xf numFmtId="0" fontId="5" fillId="8" borderId="5" xfId="0" applyFont="1" applyFill="1" applyBorder="1" applyAlignment="1">
      <alignment vertical="top" wrapText="1"/>
    </xf>
    <xf numFmtId="0" fontId="5" fillId="8" borderId="8" xfId="0" applyFont="1" applyFill="1" applyBorder="1" applyAlignment="1">
      <alignment vertical="top" wrapText="1"/>
    </xf>
    <xf numFmtId="0" fontId="5" fillId="8" borderId="9" xfId="0" applyFont="1" applyFill="1" applyBorder="1" applyAlignment="1">
      <alignment vertical="top" wrapText="1"/>
    </xf>
    <xf numFmtId="0" fontId="5" fillId="8" borderId="3" xfId="0" applyFont="1" applyFill="1" applyBorder="1" applyAlignment="1">
      <alignment vertical="center" wrapText="1"/>
    </xf>
    <xf numFmtId="0" fontId="5" fillId="8" borderId="7" xfId="0" applyFont="1" applyFill="1" applyBorder="1" applyAlignment="1">
      <alignment vertical="center" wrapText="1"/>
    </xf>
    <xf numFmtId="0" fontId="5" fillId="8" borderId="3" xfId="0" applyFont="1" applyFill="1" applyBorder="1" applyAlignment="1">
      <alignment vertical="center"/>
    </xf>
    <xf numFmtId="0" fontId="3" fillId="6" borderId="2" xfId="4" quotePrefix="1" applyFill="1" applyBorder="1" applyAlignment="1">
      <alignment vertical="center" wrapText="1"/>
    </xf>
    <xf numFmtId="0" fontId="5" fillId="8" borderId="2" xfId="0" applyFont="1" applyFill="1" applyBorder="1" applyAlignment="1">
      <alignment vertical="center"/>
    </xf>
    <xf numFmtId="0" fontId="3" fillId="6" borderId="2" xfId="4" quotePrefix="1" applyFill="1" applyBorder="1" applyAlignment="1">
      <alignment vertical="center"/>
    </xf>
    <xf numFmtId="169" fontId="6" fillId="3" borderId="2" xfId="11" applyNumberFormat="1" applyFont="1" applyFill="1" applyBorder="1" applyAlignment="1">
      <alignment vertical="center" wrapText="1"/>
    </xf>
    <xf numFmtId="0" fontId="6" fillId="10" borderId="2" xfId="0" quotePrefix="1" applyFont="1" applyFill="1" applyBorder="1" applyAlignment="1">
      <alignment horizontal="left" vertical="top" wrapText="1"/>
    </xf>
    <xf numFmtId="0" fontId="18" fillId="8" borderId="2" xfId="0" applyFont="1" applyFill="1" applyBorder="1" applyAlignment="1">
      <alignment horizontal="center" vertical="center" wrapText="1"/>
    </xf>
    <xf numFmtId="0" fontId="19" fillId="5" borderId="2" xfId="0" applyFont="1" applyFill="1" applyBorder="1" applyAlignment="1">
      <alignment vertical="center" wrapText="1"/>
    </xf>
    <xf numFmtId="0" fontId="19" fillId="9" borderId="2" xfId="0" applyFont="1" applyFill="1" applyBorder="1" applyAlignment="1">
      <alignment vertical="center" wrapText="1"/>
    </xf>
    <xf numFmtId="0" fontId="0" fillId="2" borderId="0" xfId="0" applyFill="1"/>
    <xf numFmtId="0" fontId="5" fillId="8" borderId="6" xfId="0" applyFont="1" applyFill="1" applyBorder="1" applyAlignment="1">
      <alignment vertical="center"/>
    </xf>
    <xf numFmtId="0" fontId="3" fillId="2" borderId="2" xfId="0" applyFont="1" applyFill="1" applyBorder="1" applyAlignment="1">
      <alignment vertical="center" wrapText="1"/>
    </xf>
    <xf numFmtId="0" fontId="5" fillId="13" borderId="5" xfId="0" applyFont="1" applyFill="1" applyBorder="1" applyAlignment="1">
      <alignment vertical="center" wrapText="1"/>
    </xf>
    <xf numFmtId="0" fontId="5" fillId="13" borderId="8" xfId="0" applyFont="1" applyFill="1" applyBorder="1" applyAlignment="1">
      <alignment vertical="center" wrapText="1"/>
    </xf>
    <xf numFmtId="0" fontId="5" fillId="13" borderId="9" xfId="0" applyFont="1" applyFill="1" applyBorder="1" applyAlignment="1">
      <alignment vertical="center" wrapText="1"/>
    </xf>
    <xf numFmtId="0" fontId="3" fillId="6" borderId="2" xfId="4" quotePrefix="1" applyFill="1" applyBorder="1" applyAlignment="1">
      <alignment horizontal="left" vertical="top" wrapText="1"/>
    </xf>
    <xf numFmtId="0" fontId="27" fillId="2" borderId="0" xfId="0" applyFont="1" applyFill="1"/>
    <xf numFmtId="0" fontId="5" fillId="8" borderId="2" xfId="0" applyFont="1" applyFill="1" applyBorder="1" applyAlignment="1">
      <alignment vertical="center" wrapText="1"/>
    </xf>
    <xf numFmtId="0" fontId="5" fillId="8" borderId="2" xfId="0" applyFont="1" applyFill="1" applyBorder="1" applyAlignment="1">
      <alignment horizontal="center" vertical="center" wrapText="1"/>
    </xf>
    <xf numFmtId="0" fontId="5" fillId="8" borderId="2" xfId="0" applyFont="1" applyFill="1" applyBorder="1" applyAlignment="1">
      <alignment horizontal="center" vertical="top" wrapText="1"/>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xf>
    <xf numFmtId="0" fontId="6" fillId="6" borderId="2" xfId="0" applyFont="1" applyFill="1" applyBorder="1" applyAlignment="1">
      <alignment horizontal="left" vertical="top" wrapText="1"/>
    </xf>
    <xf numFmtId="0" fontId="6" fillId="3" borderId="2" xfId="0" applyFont="1" applyFill="1" applyBorder="1" applyAlignment="1">
      <alignment vertical="center" wrapText="1"/>
    </xf>
    <xf numFmtId="0" fontId="40" fillId="0" borderId="16" xfId="3" applyFont="1" applyBorder="1" applyAlignment="1">
      <alignment horizontal="center" vertical="center" wrapText="1"/>
    </xf>
    <xf numFmtId="0" fontId="41" fillId="0" borderId="16" xfId="3" applyFont="1" applyBorder="1" applyAlignment="1">
      <alignment horizontal="center" vertical="center" wrapText="1"/>
    </xf>
    <xf numFmtId="0" fontId="22" fillId="9" borderId="2" xfId="0" applyFont="1" applyFill="1" applyBorder="1" applyAlignment="1">
      <alignment vertical="center" wrapText="1"/>
    </xf>
    <xf numFmtId="0" fontId="13" fillId="2" borderId="0" xfId="0" applyFont="1" applyFill="1" applyAlignment="1">
      <alignment horizontal="left" wrapText="1"/>
    </xf>
    <xf numFmtId="0" fontId="6" fillId="13" borderId="2" xfId="0" applyFont="1" applyFill="1" applyBorder="1" applyAlignment="1">
      <alignment horizontal="left" vertical="top" wrapText="1"/>
    </xf>
    <xf numFmtId="0" fontId="4" fillId="13" borderId="2" xfId="0" applyFont="1" applyFill="1" applyBorder="1" applyAlignment="1">
      <alignment vertical="center" wrapText="1"/>
    </xf>
    <xf numFmtId="0" fontId="6" fillId="13" borderId="2" xfId="0" applyFont="1" applyFill="1" applyBorder="1" applyAlignment="1">
      <alignment vertical="center" wrapText="1"/>
    </xf>
    <xf numFmtId="0" fontId="9" fillId="13" borderId="2" xfId="2" applyFont="1" applyFill="1" applyBorder="1" applyAlignment="1">
      <alignment vertical="center" wrapText="1"/>
    </xf>
    <xf numFmtId="0" fontId="6" fillId="10" borderId="2" xfId="0" applyFont="1" applyFill="1" applyBorder="1" applyAlignment="1">
      <alignment vertical="center"/>
    </xf>
    <xf numFmtId="0" fontId="3" fillId="6" borderId="2" xfId="4" applyFill="1" applyBorder="1" applyAlignment="1">
      <alignment vertical="center" wrapText="1"/>
    </xf>
    <xf numFmtId="0" fontId="9" fillId="0" borderId="2" xfId="2" applyFont="1" applyBorder="1" applyAlignment="1">
      <alignment vertical="center" wrapText="1"/>
    </xf>
    <xf numFmtId="0" fontId="4" fillId="0" borderId="8" xfId="0" applyFont="1" applyBorder="1" applyAlignment="1">
      <alignment vertical="center" wrapText="1"/>
    </xf>
    <xf numFmtId="0" fontId="6" fillId="10" borderId="9" xfId="0" applyFont="1" applyFill="1" applyBorder="1" applyAlignment="1">
      <alignment horizontal="left" vertical="top" wrapText="1"/>
    </xf>
    <xf numFmtId="166" fontId="6" fillId="3" borderId="2" xfId="11" applyNumberFormat="1" applyFont="1" applyFill="1" applyBorder="1" applyAlignment="1">
      <alignment vertical="center" wrapText="1"/>
    </xf>
    <xf numFmtId="0" fontId="6" fillId="6" borderId="2" xfId="4" quotePrefix="1" applyFont="1" applyFill="1" applyBorder="1" applyAlignment="1">
      <alignment horizontal="left" vertical="top" wrapText="1"/>
    </xf>
    <xf numFmtId="0" fontId="41" fillId="0" borderId="16" xfId="3" applyFont="1" applyBorder="1" applyAlignment="1">
      <alignment horizontal="left" vertical="center" wrapText="1"/>
    </xf>
    <xf numFmtId="0" fontId="3" fillId="6" borderId="8" xfId="4" quotePrefix="1" applyFill="1" applyBorder="1" applyAlignment="1">
      <alignment vertical="center" wrapText="1"/>
    </xf>
    <xf numFmtId="171" fontId="6" fillId="3" borderId="8" xfId="11" applyNumberFormat="1" applyFont="1" applyFill="1" applyBorder="1" applyAlignment="1">
      <alignment vertical="center" wrapText="1"/>
    </xf>
    <xf numFmtId="171" fontId="6" fillId="3" borderId="2" xfId="11" applyNumberFormat="1" applyFont="1" applyFill="1" applyBorder="1" applyAlignment="1">
      <alignment vertical="center" wrapText="1"/>
    </xf>
    <xf numFmtId="0" fontId="35" fillId="0" borderId="2" xfId="0" applyFont="1" applyBorder="1" applyAlignment="1">
      <alignment vertical="center"/>
    </xf>
    <xf numFmtId="0" fontId="4" fillId="2" borderId="2" xfId="0" applyFont="1" applyFill="1" applyBorder="1" applyAlignment="1">
      <alignment vertical="center" wrapText="1"/>
    </xf>
    <xf numFmtId="0" fontId="0" fillId="2" borderId="0" xfId="0" applyFill="1" applyAlignment="1">
      <alignment wrapText="1"/>
    </xf>
    <xf numFmtId="0" fontId="3" fillId="6" borderId="2" xfId="4" quotePrefix="1" applyFill="1" applyBorder="1" applyAlignment="1">
      <alignment vertical="top" wrapText="1"/>
    </xf>
    <xf numFmtId="0" fontId="5" fillId="8" borderId="3" xfId="0" applyFont="1" applyFill="1" applyBorder="1" applyAlignment="1">
      <alignment vertical="top" wrapText="1"/>
    </xf>
    <xf numFmtId="0" fontId="5" fillId="8" borderId="2" xfId="0" applyFont="1" applyFill="1" applyBorder="1" applyAlignment="1">
      <alignment vertical="top" wrapText="1"/>
    </xf>
    <xf numFmtId="0" fontId="5" fillId="13" borderId="8" xfId="0" applyFont="1" applyFill="1" applyBorder="1" applyAlignment="1">
      <alignment vertical="top" wrapText="1"/>
    </xf>
    <xf numFmtId="0" fontId="4" fillId="0" borderId="2" xfId="0" applyFont="1" applyBorder="1" applyAlignment="1">
      <alignment vertical="top" wrapText="1"/>
    </xf>
    <xf numFmtId="0" fontId="0" fillId="2" borderId="0" xfId="0" applyFill="1" applyAlignment="1">
      <alignment vertical="top" wrapText="1"/>
    </xf>
    <xf numFmtId="0" fontId="54" fillId="13" borderId="2" xfId="0" applyFont="1" applyFill="1" applyBorder="1" applyAlignment="1">
      <alignment vertical="center"/>
    </xf>
    <xf numFmtId="0" fontId="13" fillId="2" borderId="0" xfId="0" applyFont="1" applyFill="1" applyAlignment="1">
      <alignment vertical="center"/>
    </xf>
    <xf numFmtId="0" fontId="21" fillId="2" borderId="0" xfId="0" applyFont="1" applyFill="1" applyAlignment="1">
      <alignment vertical="center" wrapText="1"/>
    </xf>
    <xf numFmtId="0" fontId="12" fillId="2" borderId="0" xfId="0" applyFont="1" applyFill="1" applyAlignment="1">
      <alignment vertical="center"/>
    </xf>
    <xf numFmtId="0" fontId="24" fillId="2" borderId="0" xfId="0" applyFont="1" applyFill="1" applyAlignment="1">
      <alignment vertical="center"/>
    </xf>
    <xf numFmtId="0" fontId="13" fillId="2" borderId="0" xfId="0" applyFont="1" applyFill="1" applyAlignment="1">
      <alignment vertical="center" wrapText="1"/>
    </xf>
    <xf numFmtId="0" fontId="21" fillId="2" borderId="0" xfId="0" applyFont="1" applyFill="1" applyAlignment="1">
      <alignment vertical="center"/>
    </xf>
    <xf numFmtId="0" fontId="6" fillId="16" borderId="0" xfId="0" applyFont="1" applyFill="1" applyAlignment="1">
      <alignment vertical="center" wrapText="1"/>
    </xf>
    <xf numFmtId="0" fontId="0" fillId="2" borderId="0" xfId="0" applyFill="1" applyAlignment="1">
      <alignment vertical="center" wrapText="1"/>
    </xf>
    <xf numFmtId="0" fontId="3" fillId="13" borderId="2" xfId="4" applyFill="1" applyBorder="1" applyAlignment="1">
      <alignment vertical="center" wrapText="1"/>
    </xf>
    <xf numFmtId="0" fontId="57" fillId="2" borderId="2" xfId="8" applyFont="1" applyFill="1" applyAlignment="1" applyProtection="1">
      <alignment vertical="center" wrapText="1"/>
    </xf>
    <xf numFmtId="0" fontId="24" fillId="2" borderId="1" xfId="3" applyFont="1" applyFill="1" applyBorder="1" applyAlignment="1">
      <alignment horizontal="left" vertical="center"/>
    </xf>
    <xf numFmtId="0" fontId="21" fillId="2" borderId="0" xfId="0" applyFont="1" applyFill="1"/>
    <xf numFmtId="0" fontId="12" fillId="2" borderId="1" xfId="3" applyFont="1" applyFill="1" applyBorder="1" applyAlignment="1">
      <alignment horizontal="left" vertical="center"/>
    </xf>
    <xf numFmtId="0" fontId="21" fillId="2" borderId="1" xfId="3" applyFont="1" applyFill="1" applyBorder="1" applyAlignment="1">
      <alignment horizontal="left" vertical="center"/>
    </xf>
    <xf numFmtId="0" fontId="12" fillId="2" borderId="0" xfId="3" applyFont="1" applyFill="1" applyAlignment="1">
      <alignment horizontal="left" vertical="center"/>
    </xf>
    <xf numFmtId="0" fontId="21" fillId="2" borderId="0" xfId="3" applyFont="1" applyFill="1" applyAlignment="1">
      <alignment horizontal="left" vertical="center"/>
    </xf>
    <xf numFmtId="0" fontId="19" fillId="3" borderId="2" xfId="0" applyFont="1" applyFill="1" applyBorder="1" applyAlignment="1">
      <alignment vertical="center" wrapText="1"/>
    </xf>
    <xf numFmtId="0" fontId="19" fillId="4" borderId="2" xfId="0" applyFont="1" applyFill="1" applyBorder="1" applyAlignment="1">
      <alignment vertical="center" wrapText="1"/>
    </xf>
    <xf numFmtId="0" fontId="21" fillId="24" borderId="2" xfId="4" applyFont="1" applyFill="1" applyBorder="1" applyAlignment="1">
      <alignment vertical="center"/>
    </xf>
    <xf numFmtId="0" fontId="21" fillId="18" borderId="2" xfId="4" applyFont="1" applyFill="1" applyBorder="1" applyAlignment="1">
      <alignment vertical="center"/>
    </xf>
    <xf numFmtId="0" fontId="4" fillId="2" borderId="2" xfId="0" applyFont="1" applyFill="1" applyBorder="1" applyAlignment="1">
      <alignment vertical="center"/>
    </xf>
    <xf numFmtId="0" fontId="3" fillId="2" borderId="2" xfId="3" applyFill="1" applyBorder="1" applyAlignment="1">
      <alignment horizontal="left" vertical="center" wrapText="1"/>
    </xf>
    <xf numFmtId="0" fontId="3" fillId="2" borderId="2" xfId="6" applyFill="1" applyBorder="1" applyAlignment="1">
      <alignment horizontal="left" vertical="center" wrapText="1"/>
    </xf>
    <xf numFmtId="0" fontId="13" fillId="2" borderId="0" xfId="0" quotePrefix="1" applyFont="1" applyFill="1"/>
    <xf numFmtId="0" fontId="6" fillId="16" borderId="24" xfId="0" applyFont="1" applyFill="1" applyBorder="1" applyAlignment="1">
      <alignment vertical="center" wrapText="1"/>
    </xf>
    <xf numFmtId="0" fontId="3" fillId="16" borderId="25" xfId="0" applyFont="1" applyFill="1" applyBorder="1" applyAlignment="1">
      <alignment vertical="center" wrapText="1"/>
    </xf>
    <xf numFmtId="0" fontId="3" fillId="2" borderId="27" xfId="0" applyFont="1" applyFill="1" applyBorder="1" applyAlignment="1">
      <alignment vertical="center" wrapText="1"/>
    </xf>
    <xf numFmtId="0" fontId="4" fillId="2" borderId="0" xfId="0" applyFont="1" applyFill="1" applyAlignment="1">
      <alignment vertical="center"/>
    </xf>
    <xf numFmtId="0" fontId="3" fillId="2" borderId="26" xfId="0" applyFont="1" applyFill="1" applyBorder="1" applyAlignment="1">
      <alignment vertical="center" wrapText="1"/>
    </xf>
    <xf numFmtId="0" fontId="3" fillId="19" borderId="27" xfId="0" applyFont="1" applyFill="1" applyBorder="1" applyAlignment="1">
      <alignment vertical="center" wrapText="1"/>
    </xf>
    <xf numFmtId="0" fontId="3" fillId="16" borderId="0" xfId="0" applyFont="1" applyFill="1" applyAlignment="1">
      <alignment vertical="center" wrapText="1"/>
    </xf>
    <xf numFmtId="0" fontId="19" fillId="2" borderId="2" xfId="0" applyFont="1" applyFill="1" applyBorder="1" applyAlignment="1">
      <alignment vertical="center" wrapText="1"/>
    </xf>
    <xf numFmtId="0" fontId="19" fillId="9" borderId="2" xfId="0" applyFont="1" applyFill="1" applyBorder="1" applyAlignment="1">
      <alignment vertical="center"/>
    </xf>
    <xf numFmtId="0" fontId="24" fillId="2" borderId="2" xfId="8" applyFont="1" applyFill="1" applyAlignment="1" applyProtection="1">
      <alignment vertical="center" wrapText="1"/>
    </xf>
    <xf numFmtId="0" fontId="26" fillId="2" borderId="0" xfId="3" applyFont="1" applyFill="1" applyAlignment="1">
      <alignment horizontal="justify" vertical="center" wrapText="1"/>
    </xf>
    <xf numFmtId="0" fontId="35" fillId="2" borderId="0" xfId="3" applyFont="1" applyFill="1" applyAlignment="1">
      <alignment horizontal="left" vertical="center"/>
    </xf>
    <xf numFmtId="0" fontId="34" fillId="2" borderId="0" xfId="3" applyFont="1" applyFill="1" applyAlignment="1">
      <alignment horizontal="left" vertical="center"/>
    </xf>
    <xf numFmtId="0" fontId="4" fillId="2" borderId="0" xfId="3" applyFont="1" applyFill="1" applyAlignment="1">
      <alignment horizontal="left" vertical="center"/>
    </xf>
    <xf numFmtId="14" fontId="4" fillId="2" borderId="0" xfId="3" applyNumberFormat="1" applyFont="1" applyFill="1" applyAlignment="1">
      <alignment horizontal="left" vertical="center"/>
    </xf>
    <xf numFmtId="0" fontId="24" fillId="7" borderId="1" xfId="0" applyFont="1" applyFill="1" applyBorder="1" applyAlignment="1" applyProtection="1">
      <alignment vertical="center"/>
    </xf>
    <xf numFmtId="0" fontId="21" fillId="7" borderId="1" xfId="0" applyFont="1" applyFill="1" applyBorder="1" applyAlignment="1" applyProtection="1">
      <alignment vertical="center"/>
    </xf>
    <xf numFmtId="0" fontId="21" fillId="7" borderId="0" xfId="0" applyFont="1" applyFill="1" applyAlignment="1" applyProtection="1">
      <alignment vertical="center"/>
    </xf>
    <xf numFmtId="0" fontId="13" fillId="2" borderId="0" xfId="0" applyFont="1" applyFill="1" applyProtection="1"/>
    <xf numFmtId="0" fontId="18" fillId="8" borderId="2" xfId="0" applyFont="1" applyFill="1" applyBorder="1" applyAlignment="1" applyProtection="1">
      <alignment horizontal="center" vertical="center" wrapText="1"/>
    </xf>
    <xf numFmtId="0" fontId="21" fillId="0" borderId="2" xfId="0" applyFont="1" applyBorder="1" applyAlignment="1" applyProtection="1">
      <alignment vertical="center" wrapText="1"/>
    </xf>
    <xf numFmtId="0" fontId="57" fillId="24" borderId="2" xfId="8" applyFont="1" applyFill="1" applyAlignment="1" applyProtection="1">
      <alignment vertical="center" wrapText="1"/>
    </xf>
    <xf numFmtId="0" fontId="13" fillId="0" borderId="16" xfId="0" applyFont="1" applyBorder="1" applyAlignment="1" applyProtection="1">
      <alignment horizontal="center" vertical="center"/>
    </xf>
    <xf numFmtId="0" fontId="38" fillId="24" borderId="2" xfId="8" applyFont="1" applyFill="1" applyAlignment="1" applyProtection="1">
      <alignment vertical="center" wrapText="1"/>
    </xf>
    <xf numFmtId="0" fontId="19" fillId="5" borderId="2" xfId="18" applyProtection="1">
      <alignment vertical="center" wrapText="1"/>
    </xf>
    <xf numFmtId="0" fontId="21" fillId="3" borderId="2" xfId="17" applyProtection="1">
      <alignment vertical="center" wrapText="1"/>
    </xf>
    <xf numFmtId="0" fontId="38" fillId="7" borderId="0" xfId="0" applyFont="1" applyFill="1" applyAlignment="1" applyProtection="1">
      <alignment vertical="center"/>
    </xf>
    <xf numFmtId="0" fontId="38" fillId="24" borderId="2" xfId="8" quotePrefix="1" applyFont="1" applyFill="1" applyAlignment="1" applyProtection="1">
      <alignment vertical="center" wrapText="1"/>
    </xf>
    <xf numFmtId="0" fontId="33" fillId="2" borderId="0" xfId="0" applyFont="1" applyFill="1" applyProtection="1"/>
    <xf numFmtId="0" fontId="58" fillId="9" borderId="0" xfId="0" applyFont="1" applyFill="1" applyAlignment="1" applyProtection="1">
      <alignment horizontal="left" vertical="center"/>
    </xf>
    <xf numFmtId="0" fontId="18" fillId="8" borderId="2" xfId="0" applyFont="1" applyFill="1" applyBorder="1" applyAlignment="1" applyProtection="1">
      <alignment vertical="center" wrapText="1"/>
    </xf>
    <xf numFmtId="0" fontId="19" fillId="9" borderId="2" xfId="0" applyFont="1" applyFill="1" applyBorder="1" applyAlignment="1" applyProtection="1">
      <alignment vertical="center" wrapText="1"/>
    </xf>
    <xf numFmtId="0" fontId="13" fillId="0" borderId="2" xfId="0" applyFont="1" applyBorder="1" applyAlignment="1" applyProtection="1">
      <alignment horizontal="center" vertical="center" wrapText="1"/>
    </xf>
    <xf numFmtId="0" fontId="13" fillId="0" borderId="2" xfId="0" applyFont="1" applyBorder="1" applyAlignment="1" applyProtection="1">
      <alignment vertical="center" wrapText="1"/>
    </xf>
    <xf numFmtId="171" fontId="19" fillId="4" borderId="2" xfId="0" applyNumberFormat="1" applyFont="1" applyFill="1" applyBorder="1" applyAlignment="1" applyProtection="1">
      <alignment vertical="center" wrapText="1"/>
    </xf>
    <xf numFmtId="171" fontId="13" fillId="4" borderId="2" xfId="0" applyNumberFormat="1" applyFont="1" applyFill="1" applyBorder="1" applyAlignment="1" applyProtection="1">
      <alignment vertical="center" wrapText="1"/>
    </xf>
    <xf numFmtId="171" fontId="19" fillId="4" borderId="2" xfId="0" applyNumberFormat="1" applyFont="1" applyFill="1" applyBorder="1" applyAlignment="1" applyProtection="1">
      <alignment horizontal="right" vertical="center" wrapText="1"/>
    </xf>
    <xf numFmtId="0" fontId="18" fillId="2" borderId="0" xfId="0" applyFont="1" applyFill="1" applyAlignment="1" applyProtection="1">
      <alignment vertical="center" wrapText="1"/>
    </xf>
    <xf numFmtId="0" fontId="13" fillId="9" borderId="2" xfId="0" applyFont="1" applyFill="1" applyBorder="1" applyAlignment="1" applyProtection="1">
      <alignment vertical="center" wrapText="1"/>
    </xf>
    <xf numFmtId="0" fontId="0" fillId="2" borderId="0" xfId="0" applyFill="1" applyAlignment="1" applyProtection="1">
      <alignment vertical="center"/>
    </xf>
    <xf numFmtId="10" fontId="19" fillId="4" borderId="2" xfId="1" applyNumberFormat="1" applyFont="1" applyFill="1" applyBorder="1" applyAlignment="1" applyProtection="1">
      <alignment horizontal="right" vertical="center" wrapText="1"/>
    </xf>
    <xf numFmtId="170" fontId="19" fillId="2" borderId="0" xfId="0" applyNumberFormat="1" applyFont="1" applyFill="1" applyAlignment="1" applyProtection="1">
      <alignment horizontal="center" vertical="center" wrapText="1"/>
    </xf>
    <xf numFmtId="0" fontId="18" fillId="8" borderId="13" xfId="0" applyFont="1" applyFill="1" applyBorder="1" applyAlignment="1" applyProtection="1">
      <alignment horizontal="center" vertical="center" wrapText="1"/>
    </xf>
    <xf numFmtId="0" fontId="18" fillId="8" borderId="14" xfId="0" applyFont="1" applyFill="1" applyBorder="1" applyAlignment="1" applyProtection="1">
      <alignment vertical="center" wrapText="1"/>
    </xf>
    <xf numFmtId="0" fontId="25" fillId="8" borderId="2" xfId="0" applyFont="1" applyFill="1" applyBorder="1" applyAlignment="1" applyProtection="1">
      <alignment horizontal="center" vertical="center" wrapText="1"/>
    </xf>
    <xf numFmtId="0" fontId="13" fillId="6" borderId="2" xfId="0" applyFont="1" applyFill="1" applyBorder="1" applyAlignment="1" applyProtection="1">
      <alignment horizontal="right" vertical="center" wrapText="1"/>
    </xf>
    <xf numFmtId="43" fontId="19" fillId="4" borderId="2" xfId="11" applyFont="1" applyFill="1" applyBorder="1" applyAlignment="1" applyProtection="1">
      <alignment horizontal="center" vertical="center" wrapText="1"/>
    </xf>
    <xf numFmtId="0" fontId="21" fillId="18" borderId="2" xfId="15" applyProtection="1">
      <alignment vertical="center"/>
    </xf>
    <xf numFmtId="0" fontId="12" fillId="10" borderId="2" xfId="0" applyFont="1" applyFill="1" applyBorder="1" applyAlignment="1" applyProtection="1">
      <alignment horizontal="right" vertical="center" wrapText="1"/>
    </xf>
    <xf numFmtId="43" fontId="12" fillId="10" borderId="2" xfId="11" applyFont="1" applyFill="1" applyBorder="1" applyAlignment="1" applyProtection="1">
      <alignment horizontal="center" vertical="center" wrapText="1"/>
    </xf>
    <xf numFmtId="0" fontId="20" fillId="0" borderId="0" xfId="0" applyFont="1" applyAlignment="1" applyProtection="1">
      <alignment horizontal="justify" vertical="center"/>
    </xf>
    <xf numFmtId="0" fontId="28" fillId="7" borderId="1" xfId="0" applyFont="1" applyFill="1" applyBorder="1" applyAlignment="1" applyProtection="1">
      <alignment vertical="center"/>
    </xf>
    <xf numFmtId="0" fontId="13" fillId="2" borderId="1" xfId="0" applyFont="1" applyFill="1" applyBorder="1" applyProtection="1"/>
    <xf numFmtId="0" fontId="4" fillId="2" borderId="0" xfId="0" applyFont="1" applyFill="1" applyProtection="1"/>
    <xf numFmtId="0" fontId="28" fillId="7" borderId="0" xfId="0" applyFont="1" applyFill="1" applyAlignment="1" applyProtection="1">
      <alignment vertical="center"/>
    </xf>
    <xf numFmtId="0" fontId="5" fillId="8" borderId="2" xfId="0" applyFont="1" applyFill="1" applyBorder="1" applyAlignment="1" applyProtection="1">
      <alignment vertical="center" wrapText="1"/>
    </xf>
    <xf numFmtId="0" fontId="5" fillId="8" borderId="13" xfId="0" applyFont="1" applyFill="1" applyBorder="1" applyAlignment="1" applyProtection="1">
      <alignment vertical="center" wrapText="1"/>
    </xf>
    <xf numFmtId="0" fontId="5" fillId="8" borderId="5" xfId="0" applyFont="1" applyFill="1" applyBorder="1" applyAlignment="1" applyProtection="1">
      <alignment vertical="center" wrapText="1"/>
    </xf>
    <xf numFmtId="0" fontId="5" fillId="2" borderId="0" xfId="0" applyFont="1" applyFill="1" applyAlignment="1" applyProtection="1">
      <alignment vertical="center" wrapText="1"/>
    </xf>
    <xf numFmtId="0" fontId="3" fillId="0" borderId="25" xfId="0" applyFont="1" applyBorder="1" applyAlignment="1" applyProtection="1">
      <alignment vertical="center" wrapText="1"/>
    </xf>
    <xf numFmtId="0" fontId="3" fillId="0" borderId="39" xfId="0" applyFont="1" applyBorder="1" applyAlignment="1" applyProtection="1">
      <alignment vertical="center" wrapText="1"/>
    </xf>
    <xf numFmtId="0" fontId="36" fillId="6" borderId="2" xfId="8" applyFont="1" applyAlignment="1" applyProtection="1">
      <alignment vertical="center" wrapText="1"/>
    </xf>
    <xf numFmtId="0" fontId="3" fillId="2" borderId="0" xfId="0" applyFont="1" applyFill="1" applyAlignment="1" applyProtection="1">
      <alignment vertical="center" wrapText="1"/>
    </xf>
    <xf numFmtId="0" fontId="27" fillId="2" borderId="0" xfId="0" applyFont="1" applyFill="1" applyAlignment="1" applyProtection="1">
      <alignment vertical="center"/>
    </xf>
    <xf numFmtId="0" fontId="13" fillId="2" borderId="0" xfId="0" applyFont="1" applyFill="1" applyAlignment="1" applyProtection="1">
      <alignment vertical="center"/>
    </xf>
    <xf numFmtId="0" fontId="3" fillId="0" borderId="27" xfId="0" applyFont="1" applyBorder="1" applyAlignment="1" applyProtection="1">
      <alignment vertical="center" wrapText="1"/>
    </xf>
    <xf numFmtId="0" fontId="3" fillId="0" borderId="31" xfId="0" applyFont="1" applyBorder="1" applyAlignment="1" applyProtection="1">
      <alignment vertical="center" wrapText="1"/>
    </xf>
    <xf numFmtId="0" fontId="1" fillId="2" borderId="0" xfId="0" applyFont="1" applyFill="1" applyProtection="1"/>
    <xf numFmtId="0" fontId="24" fillId="2" borderId="1" xfId="0" applyFont="1" applyFill="1" applyBorder="1" applyAlignment="1" applyProtection="1">
      <alignment vertical="center"/>
    </xf>
    <xf numFmtId="0" fontId="13" fillId="2" borderId="1" xfId="0" applyFont="1" applyFill="1" applyBorder="1" applyAlignment="1" applyProtection="1">
      <alignment horizontal="center" vertical="center"/>
    </xf>
    <xf numFmtId="0" fontId="13" fillId="2" borderId="0" xfId="0" applyFont="1" applyFill="1" applyAlignment="1" applyProtection="1">
      <alignment horizontal="center" vertical="center"/>
    </xf>
    <xf numFmtId="0" fontId="58" fillId="2" borderId="0" xfId="0" applyFont="1" applyFill="1" applyProtection="1"/>
    <xf numFmtId="0" fontId="18" fillId="8" borderId="2" xfId="0" applyFont="1" applyFill="1" applyBorder="1" applyAlignment="1" applyProtection="1">
      <alignment horizontal="left" vertical="center" wrapText="1"/>
    </xf>
    <xf numFmtId="0" fontId="19" fillId="9" borderId="2" xfId="0" applyFont="1" applyFill="1" applyBorder="1" applyAlignment="1" applyProtection="1">
      <alignment horizontal="left" vertical="center" wrapText="1"/>
    </xf>
    <xf numFmtId="4" fontId="19" fillId="4" borderId="2" xfId="0" applyNumberFormat="1" applyFont="1" applyFill="1" applyBorder="1" applyAlignment="1" applyProtection="1">
      <alignment horizontal="right" vertical="center" wrapText="1"/>
    </xf>
    <xf numFmtId="0" fontId="13" fillId="2" borderId="30" xfId="0" applyFont="1" applyFill="1" applyBorder="1" applyAlignment="1" applyProtection="1">
      <alignment horizontal="center" vertical="center"/>
    </xf>
    <xf numFmtId="2" fontId="13" fillId="2" borderId="0" xfId="0" applyNumberFormat="1" applyFont="1" applyFill="1" applyProtection="1"/>
    <xf numFmtId="4" fontId="21" fillId="3" borderId="2" xfId="17" applyNumberFormat="1" applyAlignment="1" applyProtection="1">
      <alignment horizontal="right" vertical="center" wrapText="1"/>
    </xf>
    <xf numFmtId="1" fontId="13" fillId="2" borderId="0" xfId="0" applyNumberFormat="1" applyFont="1" applyFill="1" applyProtection="1"/>
    <xf numFmtId="1" fontId="18" fillId="8" borderId="2" xfId="0" applyNumberFormat="1" applyFont="1" applyFill="1" applyBorder="1" applyAlignment="1" applyProtection="1">
      <alignment horizontal="center" vertical="center" wrapText="1"/>
    </xf>
    <xf numFmtId="0" fontId="13" fillId="0" borderId="0" xfId="0" applyFont="1" applyAlignment="1" applyProtection="1">
      <alignment horizontal="center" vertical="center"/>
    </xf>
    <xf numFmtId="0" fontId="12" fillId="2" borderId="1" xfId="0" applyFont="1" applyFill="1" applyBorder="1" applyAlignment="1" applyProtection="1">
      <alignment horizontal="left" vertical="top"/>
    </xf>
    <xf numFmtId="0" fontId="46" fillId="2" borderId="0" xfId="0" applyFont="1" applyFill="1" applyProtection="1"/>
    <xf numFmtId="0" fontId="48" fillId="14" borderId="17" xfId="0" applyFont="1" applyFill="1" applyBorder="1" applyProtection="1"/>
    <xf numFmtId="0" fontId="48" fillId="14" borderId="17" xfId="0" applyFont="1" applyFill="1" applyBorder="1" applyAlignment="1" applyProtection="1">
      <alignment horizontal="center"/>
    </xf>
    <xf numFmtId="0" fontId="13" fillId="15" borderId="18" xfId="0" applyFont="1" applyFill="1" applyBorder="1" applyAlignment="1" applyProtection="1">
      <alignment horizontal="left"/>
    </xf>
    <xf numFmtId="166" fontId="13" fillId="15" borderId="18" xfId="0" applyNumberFormat="1" applyFont="1" applyFill="1" applyBorder="1" applyProtection="1"/>
    <xf numFmtId="0" fontId="48" fillId="14" borderId="38" xfId="0" applyFont="1" applyFill="1" applyBorder="1" applyAlignment="1" applyProtection="1">
      <alignment horizontal="left" vertical="center"/>
    </xf>
    <xf numFmtId="166" fontId="48" fillId="14" borderId="38" xfId="0" applyNumberFormat="1" applyFont="1" applyFill="1" applyBorder="1" applyAlignment="1" applyProtection="1">
      <alignment vertical="center"/>
    </xf>
    <xf numFmtId="166" fontId="13" fillId="2" borderId="0" xfId="0" applyNumberFormat="1" applyFont="1" applyFill="1" applyProtection="1"/>
    <xf numFmtId="0" fontId="27" fillId="2" borderId="15" xfId="0" applyFont="1" applyFill="1" applyBorder="1" applyAlignment="1" applyProtection="1">
      <alignment vertical="top"/>
    </xf>
    <xf numFmtId="0" fontId="27" fillId="2" borderId="15" xfId="0" applyFont="1" applyFill="1" applyBorder="1" applyAlignment="1" applyProtection="1">
      <alignment vertical="top" wrapText="1"/>
    </xf>
    <xf numFmtId="0" fontId="27" fillId="2" borderId="0" xfId="0" applyFont="1" applyFill="1" applyAlignment="1" applyProtection="1">
      <alignment vertical="top" wrapText="1"/>
    </xf>
    <xf numFmtId="0" fontId="13" fillId="2" borderId="0" xfId="0" applyFont="1" applyFill="1" applyAlignment="1" applyProtection="1">
      <alignment vertical="top"/>
    </xf>
    <xf numFmtId="0" fontId="27" fillId="2" borderId="0" xfId="0" applyFont="1" applyFill="1" applyProtection="1"/>
    <xf numFmtId="0" fontId="13" fillId="2" borderId="0" xfId="0" applyFont="1" applyFill="1" applyAlignment="1" applyProtection="1">
      <alignment horizontal="center"/>
    </xf>
    <xf numFmtId="0" fontId="5" fillId="8" borderId="2"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4" fillId="2" borderId="0" xfId="0" applyFont="1" applyFill="1" applyAlignment="1" applyProtection="1">
      <alignment horizontal="center"/>
    </xf>
    <xf numFmtId="0" fontId="18" fillId="13" borderId="2" xfId="0" applyFont="1" applyFill="1" applyBorder="1" applyAlignment="1" applyProtection="1">
      <alignment horizontal="left" vertical="center"/>
    </xf>
    <xf numFmtId="0" fontId="18" fillId="13" borderId="5" xfId="0" applyFont="1" applyFill="1" applyBorder="1" applyAlignment="1" applyProtection="1">
      <alignment horizontal="center" vertical="center" wrapText="1"/>
    </xf>
    <xf numFmtId="0" fontId="18" fillId="13" borderId="2" xfId="0" applyFont="1" applyFill="1" applyBorder="1" applyAlignment="1" applyProtection="1">
      <alignment horizontal="center" vertical="center" wrapText="1"/>
    </xf>
    <xf numFmtId="0" fontId="4" fillId="2" borderId="0" xfId="0" applyFont="1" applyFill="1" applyAlignment="1" applyProtection="1">
      <alignment horizontal="center" vertical="top"/>
    </xf>
    <xf numFmtId="0" fontId="21" fillId="18" borderId="2" xfId="15" applyAlignment="1" applyProtection="1">
      <alignment horizontal="left" vertical="center"/>
    </xf>
    <xf numFmtId="0" fontId="21" fillId="18" borderId="2" xfId="15" applyAlignment="1" applyProtection="1">
      <alignment horizontal="right" vertical="center"/>
    </xf>
    <xf numFmtId="170" fontId="19" fillId="4" borderId="2" xfId="0" applyNumberFormat="1" applyFont="1" applyFill="1" applyBorder="1" applyAlignment="1" applyProtection="1">
      <alignment horizontal="right" vertical="center" wrapText="1"/>
    </xf>
    <xf numFmtId="0" fontId="19" fillId="6" borderId="2" xfId="0" applyFont="1" applyFill="1" applyBorder="1" applyAlignment="1" applyProtection="1">
      <alignment vertical="center" wrapText="1"/>
    </xf>
    <xf numFmtId="0" fontId="19" fillId="5" borderId="2" xfId="0" applyFont="1" applyFill="1" applyBorder="1" applyAlignment="1" applyProtection="1">
      <alignment vertical="center" wrapText="1"/>
    </xf>
    <xf numFmtId="0" fontId="18" fillId="13" borderId="5" xfId="0" applyFont="1" applyFill="1" applyBorder="1" applyAlignment="1" applyProtection="1">
      <alignment horizontal="left" vertical="center" wrapText="1"/>
    </xf>
    <xf numFmtId="0" fontId="18" fillId="13" borderId="2" xfId="0" applyFont="1" applyFill="1" applyBorder="1" applyAlignment="1" applyProtection="1">
      <alignment horizontal="left" vertical="center" wrapText="1"/>
    </xf>
    <xf numFmtId="0" fontId="18" fillId="13" borderId="2" xfId="0" applyFont="1" applyFill="1" applyBorder="1" applyAlignment="1" applyProtection="1">
      <alignment horizontal="right" vertical="center" wrapText="1"/>
    </xf>
    <xf numFmtId="170" fontId="18" fillId="13" borderId="2" xfId="0" applyNumberFormat="1" applyFont="1" applyFill="1" applyBorder="1" applyAlignment="1" applyProtection="1">
      <alignment horizontal="right" vertical="center" wrapText="1"/>
    </xf>
    <xf numFmtId="0" fontId="19" fillId="3" borderId="2" xfId="0" applyFont="1" applyFill="1" applyBorder="1" applyAlignment="1" applyProtection="1">
      <alignment horizontal="left" vertical="center" wrapText="1"/>
    </xf>
    <xf numFmtId="170" fontId="19" fillId="3" borderId="2" xfId="0" applyNumberFormat="1" applyFont="1" applyFill="1" applyBorder="1" applyAlignment="1" applyProtection="1">
      <alignment horizontal="right" vertical="center" wrapText="1"/>
    </xf>
    <xf numFmtId="170" fontId="19" fillId="4" borderId="2" xfId="0" applyNumberFormat="1" applyFont="1" applyFill="1" applyBorder="1" applyAlignment="1" applyProtection="1">
      <alignment horizontal="center" vertical="center" wrapText="1"/>
    </xf>
    <xf numFmtId="0" fontId="19" fillId="3" borderId="2" xfId="0" applyFont="1" applyFill="1" applyBorder="1" applyAlignment="1" applyProtection="1">
      <alignment horizontal="right" vertical="center" wrapText="1"/>
    </xf>
    <xf numFmtId="0" fontId="18" fillId="13" borderId="5" xfId="0" applyFont="1" applyFill="1" applyBorder="1" applyAlignment="1" applyProtection="1">
      <alignment horizontal="right" vertical="center" wrapText="1"/>
    </xf>
    <xf numFmtId="170" fontId="18" fillId="13" borderId="5" xfId="0" applyNumberFormat="1" applyFont="1" applyFill="1" applyBorder="1" applyAlignment="1" applyProtection="1">
      <alignment horizontal="right" vertical="center" wrapText="1"/>
    </xf>
    <xf numFmtId="0" fontId="18" fillId="17" borderId="2"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46" fillId="2" borderId="0" xfId="0" applyFont="1" applyFill="1" applyAlignment="1" applyProtection="1">
      <alignment vertical="center"/>
    </xf>
    <xf numFmtId="0" fontId="48" fillId="14" borderId="17" xfId="0" applyFont="1" applyFill="1" applyBorder="1" applyAlignment="1" applyProtection="1">
      <alignment vertical="center"/>
    </xf>
    <xf numFmtId="0" fontId="48" fillId="14" borderId="17" xfId="0" applyFont="1" applyFill="1" applyBorder="1" applyAlignment="1" applyProtection="1">
      <alignment horizontal="center" vertical="center"/>
    </xf>
    <xf numFmtId="0" fontId="13" fillId="2" borderId="0" xfId="0" pivotButton="1" applyFont="1" applyFill="1" applyAlignment="1" applyProtection="1">
      <alignment horizontal="left" vertical="center"/>
    </xf>
    <xf numFmtId="0" fontId="13" fillId="15" borderId="18" xfId="0" applyFont="1" applyFill="1" applyBorder="1" applyAlignment="1" applyProtection="1">
      <alignment horizontal="left" vertical="center"/>
    </xf>
    <xf numFmtId="166" fontId="13" fillId="15" borderId="18" xfId="0" applyNumberFormat="1" applyFont="1" applyFill="1" applyBorder="1" applyAlignment="1" applyProtection="1">
      <alignment vertical="center"/>
    </xf>
    <xf numFmtId="0" fontId="18" fillId="0" borderId="0" xfId="0" applyFont="1" applyAlignment="1" applyProtection="1">
      <alignment horizontal="left" vertical="center" wrapText="1"/>
    </xf>
    <xf numFmtId="0" fontId="48" fillId="22" borderId="0" xfId="0" applyFont="1" applyFill="1" applyAlignment="1" applyProtection="1">
      <alignment horizontal="left" vertical="center"/>
    </xf>
    <xf numFmtId="166" fontId="48" fillId="22" borderId="0" xfId="0" applyNumberFormat="1" applyFont="1" applyFill="1" applyAlignment="1" applyProtection="1">
      <alignment vertical="center"/>
    </xf>
    <xf numFmtId="0" fontId="18" fillId="8" borderId="5" xfId="0" applyFont="1" applyFill="1" applyBorder="1" applyAlignment="1" applyProtection="1">
      <alignment horizontal="center" vertical="center" wrapText="1"/>
    </xf>
    <xf numFmtId="0" fontId="4" fillId="2" borderId="0" xfId="0" applyFont="1" applyFill="1" applyAlignment="1" applyProtection="1">
      <alignment horizontal="center" vertical="center"/>
    </xf>
    <xf numFmtId="0" fontId="19" fillId="6" borderId="2" xfId="0" applyFont="1" applyFill="1" applyBorder="1" applyAlignment="1" applyProtection="1">
      <alignment horizontal="left" vertical="center" wrapText="1"/>
    </xf>
    <xf numFmtId="0" fontId="19" fillId="5" borderId="2" xfId="0" applyFont="1" applyFill="1" applyBorder="1" applyAlignment="1" applyProtection="1">
      <alignment horizontal="left" vertical="center" wrapText="1"/>
    </xf>
    <xf numFmtId="0" fontId="19" fillId="17" borderId="2" xfId="0" applyFont="1" applyFill="1" applyBorder="1" applyAlignment="1" applyProtection="1">
      <alignment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xf>
    <xf numFmtId="0" fontId="19" fillId="3" borderId="2" xfId="0" applyFont="1" applyFill="1" applyBorder="1" applyAlignment="1" applyProtection="1">
      <alignment vertical="center" wrapText="1"/>
    </xf>
    <xf numFmtId="43" fontId="19" fillId="3" borderId="2" xfId="0" applyNumberFormat="1" applyFont="1" applyFill="1" applyBorder="1" applyAlignment="1" applyProtection="1">
      <alignment horizontal="right" vertical="center" wrapText="1"/>
    </xf>
    <xf numFmtId="0" fontId="61" fillId="6" borderId="2" xfId="0" applyFont="1" applyFill="1" applyBorder="1" applyAlignment="1" applyProtection="1">
      <alignment horizontal="left" vertical="center" wrapText="1"/>
    </xf>
    <xf numFmtId="0" fontId="61" fillId="3" borderId="2" xfId="0" applyFont="1" applyFill="1" applyBorder="1" applyAlignment="1" applyProtection="1">
      <alignment horizontal="left" vertical="center" wrapText="1"/>
    </xf>
    <xf numFmtId="3" fontId="19" fillId="3" borderId="2" xfId="0" applyNumberFormat="1" applyFont="1" applyFill="1" applyBorder="1" applyAlignment="1" applyProtection="1">
      <alignment horizontal="right" vertical="center" wrapText="1"/>
    </xf>
    <xf numFmtId="0" fontId="19" fillId="21" borderId="2" xfId="0" applyFont="1" applyFill="1" applyBorder="1" applyAlignment="1" applyProtection="1">
      <alignment vertical="center" wrapText="1"/>
    </xf>
    <xf numFmtId="0" fontId="49" fillId="21" borderId="2" xfId="0" applyFont="1" applyFill="1" applyBorder="1" applyAlignment="1" applyProtection="1">
      <alignment horizontal="left" vertical="center" wrapText="1"/>
    </xf>
    <xf numFmtId="0" fontId="13" fillId="21" borderId="2" xfId="0" applyFont="1" applyFill="1" applyBorder="1" applyAlignment="1" applyProtection="1">
      <alignment horizontal="left" vertical="center" wrapText="1"/>
    </xf>
    <xf numFmtId="0" fontId="13" fillId="21" borderId="2" xfId="0" applyFont="1" applyFill="1" applyBorder="1" applyAlignment="1" applyProtection="1">
      <alignment horizontal="left" vertical="center"/>
    </xf>
    <xf numFmtId="0" fontId="18" fillId="13" borderId="30" xfId="0" applyFont="1" applyFill="1" applyBorder="1" applyAlignment="1" applyProtection="1">
      <alignment vertical="center"/>
    </xf>
    <xf numFmtId="0" fontId="18" fillId="13" borderId="0" xfId="0" applyFont="1" applyFill="1" applyAlignment="1" applyProtection="1">
      <alignment vertical="center" wrapText="1"/>
    </xf>
    <xf numFmtId="0" fontId="18" fillId="13" borderId="0" xfId="0" applyFont="1" applyFill="1" applyAlignment="1" applyProtection="1">
      <alignment horizontal="right" vertical="center" wrapText="1"/>
    </xf>
    <xf numFmtId="170" fontId="18" fillId="13" borderId="0" xfId="0" applyNumberFormat="1" applyFont="1" applyFill="1" applyAlignment="1" applyProtection="1">
      <alignment horizontal="right" vertical="center" wrapText="1"/>
    </xf>
    <xf numFmtId="0" fontId="18" fillId="13" borderId="5" xfId="0" applyFont="1" applyFill="1" applyBorder="1" applyAlignment="1" applyProtection="1">
      <alignment vertical="center" wrapText="1"/>
    </xf>
    <xf numFmtId="0" fontId="19" fillId="9" borderId="5" xfId="0" applyFont="1" applyFill="1" applyBorder="1" applyAlignment="1" applyProtection="1">
      <alignment vertical="center" wrapText="1"/>
    </xf>
    <xf numFmtId="0" fontId="19" fillId="9" borderId="5"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xf>
    <xf numFmtId="0" fontId="19" fillId="3" borderId="5" xfId="0" applyFont="1" applyFill="1" applyBorder="1" applyAlignment="1" applyProtection="1">
      <alignment horizontal="left" vertical="center" wrapText="1"/>
    </xf>
    <xf numFmtId="170" fontId="19" fillId="3" borderId="5" xfId="0" applyNumberFormat="1" applyFont="1" applyFill="1" applyBorder="1" applyAlignment="1" applyProtection="1">
      <alignment horizontal="right" vertical="center" wrapText="1"/>
    </xf>
    <xf numFmtId="0" fontId="19" fillId="6" borderId="5" xfId="0" applyFont="1" applyFill="1" applyBorder="1" applyAlignment="1" applyProtection="1">
      <alignment horizontal="left" vertical="center" wrapText="1"/>
    </xf>
    <xf numFmtId="0" fontId="19" fillId="5" borderId="5" xfId="0" applyFont="1" applyFill="1" applyBorder="1" applyAlignment="1" applyProtection="1">
      <alignment horizontal="left" vertical="center" wrapText="1"/>
    </xf>
    <xf numFmtId="0" fontId="12" fillId="2" borderId="1" xfId="3" applyFont="1" applyFill="1" applyBorder="1" applyAlignment="1" applyProtection="1">
      <alignment horizontal="left" vertical="center"/>
    </xf>
    <xf numFmtId="0" fontId="0" fillId="2" borderId="0" xfId="0" applyFill="1" applyProtection="1"/>
    <xf numFmtId="0" fontId="31" fillId="2" borderId="23" xfId="0" applyFont="1" applyFill="1" applyBorder="1" applyAlignment="1" applyProtection="1">
      <alignment vertical="top"/>
    </xf>
    <xf numFmtId="0" fontId="31" fillId="2" borderId="0" xfId="0" applyFont="1" applyFill="1" applyAlignment="1" applyProtection="1">
      <alignment vertical="top"/>
    </xf>
    <xf numFmtId="0" fontId="4" fillId="2" borderId="1" xfId="0" applyFont="1" applyFill="1" applyBorder="1" applyAlignment="1" applyProtection="1">
      <alignment horizontal="left" vertical="top"/>
    </xf>
    <xf numFmtId="0" fontId="0" fillId="0" borderId="0" xfId="0" applyProtection="1"/>
    <xf numFmtId="0" fontId="5" fillId="8" borderId="2" xfId="0" applyFont="1" applyFill="1" applyBorder="1" applyAlignment="1" applyProtection="1">
      <alignment horizontal="center" vertical="top" wrapText="1"/>
    </xf>
    <xf numFmtId="0" fontId="4" fillId="0" borderId="2" xfId="0" applyFont="1" applyBorder="1" applyAlignment="1" applyProtection="1">
      <alignment vertical="center" wrapText="1"/>
    </xf>
    <xf numFmtId="167" fontId="6" fillId="3" borderId="2" xfId="1" applyNumberFormat="1" applyFont="1" applyFill="1" applyBorder="1" applyAlignment="1" applyProtection="1">
      <alignment vertical="center" wrapText="1"/>
    </xf>
    <xf numFmtId="0" fontId="3" fillId="0" borderId="2" xfId="0" applyFont="1" applyBorder="1" applyAlignment="1" applyProtection="1">
      <alignment vertical="center" wrapText="1"/>
    </xf>
    <xf numFmtId="0" fontId="2" fillId="0" borderId="2" xfId="2" applyBorder="1" applyAlignment="1" applyProtection="1">
      <alignment vertical="center" wrapText="1"/>
    </xf>
    <xf numFmtId="0" fontId="6" fillId="6" borderId="2" xfId="0" applyFont="1" applyFill="1" applyBorder="1" applyAlignment="1" applyProtection="1">
      <alignment horizontal="left" vertical="center" wrapText="1"/>
    </xf>
    <xf numFmtId="0" fontId="6" fillId="6" borderId="2" xfId="0" applyFont="1" applyFill="1" applyBorder="1" applyAlignment="1" applyProtection="1">
      <alignment horizontal="left" vertical="top" wrapText="1"/>
    </xf>
    <xf numFmtId="0" fontId="4" fillId="0" borderId="2" xfId="0" applyFont="1" applyBorder="1" applyAlignment="1" applyProtection="1">
      <alignment vertical="center"/>
    </xf>
    <xf numFmtId="9" fontId="6" fillId="3" borderId="2" xfId="1" applyFont="1" applyFill="1" applyBorder="1" applyAlignment="1" applyProtection="1">
      <alignment vertical="center" wrapText="1"/>
    </xf>
    <xf numFmtId="172" fontId="6" fillId="3" borderId="2" xfId="11" applyNumberFormat="1" applyFont="1" applyFill="1" applyBorder="1" applyAlignment="1" applyProtection="1">
      <alignment vertical="center" wrapText="1"/>
    </xf>
    <xf numFmtId="172" fontId="6" fillId="4" borderId="2" xfId="11" applyNumberFormat="1" applyFont="1" applyFill="1" applyBorder="1" applyAlignment="1" applyProtection="1">
      <alignment vertical="center" wrapText="1"/>
    </xf>
    <xf numFmtId="169" fontId="6" fillId="3" borderId="2" xfId="14" applyNumberFormat="1" applyFont="1" applyFill="1" applyBorder="1" applyAlignment="1" applyProtection="1">
      <alignment vertical="center" wrapText="1"/>
    </xf>
    <xf numFmtId="0" fontId="32" fillId="13" borderId="2" xfId="0" applyFont="1" applyFill="1" applyBorder="1" applyAlignment="1" applyProtection="1">
      <alignment vertical="center" wrapText="1"/>
    </xf>
    <xf numFmtId="0" fontId="2" fillId="13" borderId="2" xfId="2" applyFill="1" applyBorder="1" applyAlignment="1" applyProtection="1">
      <alignment vertical="center" wrapText="1"/>
    </xf>
    <xf numFmtId="0" fontId="33" fillId="2" borderId="35" xfId="0" applyFont="1" applyFill="1" applyBorder="1" applyProtection="1"/>
    <xf numFmtId="0" fontId="0" fillId="2" borderId="35" xfId="0" applyFill="1" applyBorder="1" applyProtection="1"/>
    <xf numFmtId="0" fontId="34" fillId="2" borderId="1" xfId="3" applyFont="1" applyFill="1" applyBorder="1" applyAlignment="1" applyProtection="1">
      <alignment horizontal="left" vertical="center"/>
    </xf>
    <xf numFmtId="0" fontId="3" fillId="2" borderId="0" xfId="3" applyFill="1" applyAlignment="1" applyProtection="1">
      <alignment horizontal="left" vertical="center"/>
    </xf>
    <xf numFmtId="0" fontId="3" fillId="2" borderId="1" xfId="3" applyFill="1" applyBorder="1" applyAlignment="1" applyProtection="1">
      <alignment horizontal="left" vertical="center"/>
    </xf>
    <xf numFmtId="0" fontId="6" fillId="2" borderId="32" xfId="0" applyFont="1" applyFill="1" applyBorder="1" applyAlignment="1" applyProtection="1">
      <alignment vertical="center" wrapText="1"/>
    </xf>
    <xf numFmtId="0" fontId="4" fillId="0" borderId="32" xfId="0" applyFont="1" applyBorder="1" applyAlignment="1" applyProtection="1">
      <alignment vertical="center" wrapText="1"/>
    </xf>
    <xf numFmtId="0" fontId="3" fillId="0" borderId="32" xfId="0" applyFont="1" applyBorder="1" applyAlignment="1" applyProtection="1">
      <alignment vertical="center" wrapText="1"/>
    </xf>
    <xf numFmtId="0" fontId="4" fillId="2" borderId="0" xfId="0" applyFont="1" applyFill="1" applyAlignment="1" applyProtection="1">
      <alignment horizontal="left" vertical="top"/>
    </xf>
    <xf numFmtId="0" fontId="51" fillId="14" borderId="17" xfId="0" applyFont="1" applyFill="1" applyBorder="1" applyProtection="1"/>
    <xf numFmtId="0" fontId="4" fillId="2" borderId="0" xfId="0" pivotButton="1" applyFont="1" applyFill="1" applyAlignment="1" applyProtection="1">
      <alignment horizontal="left" vertical="top"/>
    </xf>
    <xf numFmtId="0" fontId="0" fillId="23" borderId="18" xfId="0" applyFill="1" applyBorder="1" applyAlignment="1" applyProtection="1">
      <alignment horizontal="left"/>
    </xf>
    <xf numFmtId="170" fontId="0" fillId="23" borderId="18" xfId="0" applyNumberFormat="1" applyFill="1" applyBorder="1" applyProtection="1"/>
    <xf numFmtId="0" fontId="0" fillId="15" borderId="18" xfId="0" applyFill="1" applyBorder="1" applyAlignment="1" applyProtection="1">
      <alignment horizontal="left"/>
    </xf>
    <xf numFmtId="170" fontId="0" fillId="15" borderId="18" xfId="0" applyNumberFormat="1" applyFill="1" applyBorder="1" applyProtection="1"/>
    <xf numFmtId="0" fontId="5" fillId="0" borderId="0" xfId="0" applyFont="1" applyAlignment="1" applyProtection="1">
      <alignment horizontal="left" vertical="top" wrapText="1"/>
    </xf>
    <xf numFmtId="0" fontId="51" fillId="14" borderId="38" xfId="0" applyFont="1" applyFill="1" applyBorder="1" applyAlignment="1" applyProtection="1">
      <alignment horizontal="left"/>
    </xf>
    <xf numFmtId="170" fontId="51" fillId="14" borderId="38" xfId="0" applyNumberFormat="1" applyFont="1" applyFill="1" applyBorder="1" applyProtection="1"/>
    <xf numFmtId="0" fontId="5" fillId="8" borderId="13" xfId="0" applyFont="1" applyFill="1" applyBorder="1" applyAlignment="1" applyProtection="1">
      <alignment horizontal="center" vertical="top" wrapText="1"/>
    </xf>
    <xf numFmtId="0" fontId="22" fillId="9" borderId="2" xfId="0" applyFont="1" applyFill="1" applyBorder="1" applyAlignment="1" applyProtection="1">
      <alignment vertical="center" wrapText="1"/>
    </xf>
    <xf numFmtId="0" fontId="3" fillId="18" borderId="2" xfId="16" applyProtection="1">
      <alignment vertical="center"/>
    </xf>
    <xf numFmtId="0" fontId="3" fillId="18" borderId="2" xfId="16" applyAlignment="1" applyProtection="1">
      <alignment horizontal="right" vertical="center"/>
    </xf>
    <xf numFmtId="170" fontId="21" fillId="4" borderId="2" xfId="0" applyNumberFormat="1" applyFont="1" applyFill="1" applyBorder="1" applyAlignment="1" applyProtection="1">
      <alignment horizontal="center" vertical="center" wrapText="1"/>
    </xf>
    <xf numFmtId="0" fontId="19" fillId="20" borderId="2" xfId="0" applyFont="1" applyFill="1" applyBorder="1" applyAlignment="1" applyProtection="1">
      <alignment horizontal="left" vertical="top" wrapText="1"/>
    </xf>
    <xf numFmtId="0" fontId="19" fillId="20" borderId="2" xfId="0" applyFont="1" applyFill="1" applyBorder="1" applyAlignment="1" applyProtection="1">
      <alignment vertical="center" wrapText="1"/>
    </xf>
    <xf numFmtId="170" fontId="18" fillId="13" borderId="5" xfId="0" applyNumberFormat="1" applyFont="1" applyFill="1" applyBorder="1" applyAlignment="1" applyProtection="1">
      <alignment horizontal="center" vertical="center" wrapText="1"/>
    </xf>
    <xf numFmtId="0" fontId="43" fillId="9" borderId="2" xfId="0" applyFont="1" applyFill="1" applyBorder="1" applyAlignment="1" applyProtection="1">
      <alignment vertical="center" wrapText="1"/>
    </xf>
    <xf numFmtId="0" fontId="6" fillId="9" borderId="5" xfId="0" applyFont="1" applyFill="1" applyBorder="1" applyAlignment="1" applyProtection="1">
      <alignment horizontal="center" vertical="center" wrapText="1"/>
    </xf>
    <xf numFmtId="0" fontId="6" fillId="9" borderId="5" xfId="0" applyFont="1" applyFill="1" applyBorder="1" applyAlignment="1" applyProtection="1">
      <alignment vertical="center" wrapText="1"/>
    </xf>
    <xf numFmtId="170" fontId="6" fillId="3" borderId="5" xfId="0" applyNumberFormat="1" applyFont="1" applyFill="1" applyBorder="1" applyAlignment="1" applyProtection="1">
      <alignment horizontal="center" vertical="center" wrapText="1"/>
    </xf>
    <xf numFmtId="170" fontId="6" fillId="4" borderId="5"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left" vertical="top" wrapText="1"/>
    </xf>
    <xf numFmtId="167" fontId="6" fillId="10" borderId="5" xfId="0" applyNumberFormat="1" applyFont="1" applyFill="1" applyBorder="1" applyAlignment="1" applyProtection="1">
      <alignment horizontal="right" vertical="center" wrapText="1"/>
    </xf>
    <xf numFmtId="0" fontId="6" fillId="5"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center" wrapText="1"/>
    </xf>
    <xf numFmtId="0" fontId="6" fillId="9" borderId="2" xfId="0" applyFont="1" applyFill="1" applyBorder="1" applyAlignment="1" applyProtection="1">
      <alignment vertical="center" wrapText="1"/>
    </xf>
    <xf numFmtId="170" fontId="6" fillId="3" borderId="2" xfId="0" applyNumberFormat="1" applyFont="1" applyFill="1" applyBorder="1" applyAlignment="1" applyProtection="1">
      <alignment horizontal="center" vertical="center" wrapText="1"/>
    </xf>
    <xf numFmtId="170" fontId="6" fillId="4" borderId="2" xfId="0" applyNumberFormat="1" applyFont="1" applyFill="1" applyBorder="1" applyAlignment="1" applyProtection="1">
      <alignment horizontal="center" vertical="center" wrapText="1"/>
    </xf>
    <xf numFmtId="167" fontId="6" fillId="10" borderId="2" xfId="0" applyNumberFormat="1" applyFont="1" applyFill="1" applyBorder="1" applyAlignment="1" applyProtection="1">
      <alignment horizontal="right" vertical="center" wrapText="1"/>
    </xf>
    <xf numFmtId="170" fontId="6" fillId="10" borderId="2" xfId="0" applyNumberFormat="1" applyFont="1" applyFill="1" applyBorder="1" applyAlignment="1" applyProtection="1">
      <alignment horizontal="center" vertical="center" wrapText="1"/>
    </xf>
    <xf numFmtId="0" fontId="44" fillId="9" borderId="2" xfId="0" applyFont="1" applyFill="1" applyBorder="1" applyAlignment="1" applyProtection="1">
      <alignment vertical="center" wrapText="1"/>
    </xf>
    <xf numFmtId="0" fontId="6" fillId="4" borderId="2" xfId="0" applyFont="1" applyFill="1" applyBorder="1" applyAlignment="1" applyProtection="1">
      <alignment horizontal="right" vertical="center" wrapText="1"/>
    </xf>
    <xf numFmtId="167" fontId="6" fillId="10" borderId="2" xfId="0" applyNumberFormat="1" applyFont="1" applyFill="1" applyBorder="1" applyAlignment="1" applyProtection="1">
      <alignment vertical="center" wrapText="1"/>
    </xf>
    <xf numFmtId="0" fontId="42" fillId="16" borderId="1" xfId="0" applyFont="1" applyFill="1" applyBorder="1" applyAlignment="1" applyProtection="1">
      <alignment vertical="center"/>
    </xf>
    <xf numFmtId="0" fontId="6" fillId="16" borderId="1" xfId="0" applyFont="1" applyFill="1" applyBorder="1" applyAlignment="1" applyProtection="1">
      <alignment horizontal="center" vertical="center"/>
    </xf>
    <xf numFmtId="0" fontId="6" fillId="16" borderId="1" xfId="0"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19" fillId="0" borderId="0" xfId="0" applyFont="1" applyAlignment="1" applyProtection="1">
      <alignment vertical="center"/>
    </xf>
    <xf numFmtId="0" fontId="0" fillId="0" borderId="0" xfId="0" applyAlignment="1" applyProtection="1">
      <alignment vertical="center"/>
    </xf>
    <xf numFmtId="0" fontId="6" fillId="16" borderId="0" xfId="0" applyFont="1" applyFill="1" applyAlignment="1" applyProtection="1">
      <alignment vertical="center"/>
    </xf>
    <xf numFmtId="0" fontId="6" fillId="16" borderId="0" xfId="0" applyFont="1" applyFill="1" applyAlignment="1" applyProtection="1">
      <alignment horizontal="center" vertical="center"/>
    </xf>
    <xf numFmtId="0" fontId="19" fillId="0" borderId="0" xfId="0" applyFont="1" applyAlignment="1" applyProtection="1">
      <alignment horizontal="center" vertical="center"/>
    </xf>
    <xf numFmtId="0" fontId="60" fillId="16" borderId="0" xfId="0" quotePrefix="1" applyFont="1" applyFill="1" applyAlignment="1" applyProtection="1">
      <alignment vertical="center"/>
    </xf>
    <xf numFmtId="0" fontId="6" fillId="16" borderId="0" xfId="0" applyFont="1" applyFill="1" applyAlignment="1" applyProtection="1">
      <alignment horizontal="center" vertical="center" wrapText="1"/>
    </xf>
    <xf numFmtId="0" fontId="6" fillId="16" borderId="0" xfId="0" applyFont="1" applyFill="1" applyAlignment="1" applyProtection="1">
      <alignment vertical="center"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58" fillId="16" borderId="0" xfId="0" quotePrefix="1" applyFont="1" applyFill="1" applyAlignment="1" applyProtection="1">
      <alignment vertical="center"/>
    </xf>
    <xf numFmtId="0" fontId="5" fillId="27" borderId="2" xfId="0" applyFont="1" applyFill="1" applyBorder="1" applyAlignment="1" applyProtection="1">
      <alignment vertical="center"/>
    </xf>
    <xf numFmtId="0" fontId="5" fillId="27" borderId="2" xfId="0" applyFont="1" applyFill="1" applyBorder="1" applyAlignment="1" applyProtection="1">
      <alignment horizontal="center" vertical="center"/>
    </xf>
    <xf numFmtId="0" fontId="6" fillId="26" borderId="2" xfId="0" applyFont="1" applyFill="1" applyBorder="1" applyAlignment="1" applyProtection="1">
      <alignment vertical="center"/>
    </xf>
    <xf numFmtId="170" fontId="6" fillId="25" borderId="2" xfId="0" applyNumberFormat="1" applyFont="1" applyFill="1" applyBorder="1" applyAlignment="1" applyProtection="1">
      <alignment horizontal="right" vertical="center"/>
    </xf>
    <xf numFmtId="0" fontId="57" fillId="2" borderId="2" xfId="8" applyFont="1" applyFill="1" applyAlignment="1" applyProtection="1">
      <alignment horizontal="center" vertical="center" wrapText="1"/>
    </xf>
    <xf numFmtId="0" fontId="53" fillId="26" borderId="2" xfId="0" applyFont="1" applyFill="1" applyBorder="1" applyAlignment="1" applyProtection="1">
      <alignment vertical="center"/>
    </xf>
    <xf numFmtId="170" fontId="53" fillId="25" borderId="2" xfId="0" applyNumberFormat="1" applyFont="1" applyFill="1" applyBorder="1" applyAlignment="1" applyProtection="1">
      <alignment horizontal="right" vertical="center"/>
    </xf>
    <xf numFmtId="0" fontId="6" fillId="26" borderId="2" xfId="0" applyFont="1" applyFill="1" applyBorder="1" applyAlignment="1" applyProtection="1">
      <alignment vertical="center" wrapText="1"/>
    </xf>
    <xf numFmtId="0" fontId="53" fillId="26" borderId="2" xfId="0" applyFont="1" applyFill="1" applyBorder="1" applyAlignment="1" applyProtection="1">
      <alignment vertical="center" wrapText="1"/>
    </xf>
    <xf numFmtId="9" fontId="53" fillId="25" borderId="2" xfId="0" applyNumberFormat="1" applyFont="1" applyFill="1" applyBorder="1" applyAlignment="1" applyProtection="1">
      <alignment horizontal="right" vertical="center" wrapText="1"/>
    </xf>
    <xf numFmtId="0" fontId="50" fillId="0" borderId="0" xfId="0" applyFont="1" applyAlignment="1" applyProtection="1">
      <alignment vertical="center"/>
    </xf>
    <xf numFmtId="0" fontId="0" fillId="0" borderId="0" xfId="0" applyAlignment="1" applyProtection="1">
      <alignment horizontal="center" vertical="center"/>
    </xf>
    <xf numFmtId="0" fontId="21" fillId="2" borderId="0" xfId="3" applyFont="1" applyFill="1" applyAlignment="1">
      <alignment horizontal="left" vertical="center" wrapText="1"/>
    </xf>
    <xf numFmtId="0" fontId="3" fillId="0" borderId="28" xfId="0" applyFont="1" applyBorder="1" applyAlignment="1" applyProtection="1">
      <alignment vertical="center" wrapText="1"/>
    </xf>
    <xf numFmtId="0" fontId="3" fillId="0" borderId="29" xfId="0" applyFont="1" applyBorder="1" applyAlignment="1" applyProtection="1">
      <alignment vertical="center" wrapText="1"/>
    </xf>
    <xf numFmtId="0" fontId="3" fillId="0" borderId="26" xfId="0" applyFont="1" applyBorder="1" applyAlignment="1" applyProtection="1">
      <alignment vertical="center" wrapText="1"/>
    </xf>
    <xf numFmtId="0" fontId="18" fillId="8" borderId="3" xfId="0" applyFont="1" applyFill="1" applyBorder="1" applyAlignment="1" applyProtection="1">
      <alignment horizontal="center" vertical="center" wrapText="1"/>
    </xf>
    <xf numFmtId="0" fontId="18" fillId="8" borderId="4" xfId="0" applyFont="1" applyFill="1" applyBorder="1" applyAlignment="1" applyProtection="1">
      <alignment horizontal="center" vertical="center" wrapText="1"/>
    </xf>
    <xf numFmtId="0" fontId="18" fillId="8" borderId="0" xfId="0" applyFont="1" applyFill="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8" fillId="8" borderId="6"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3" fillId="2" borderId="0" xfId="0" quotePrefix="1" applyFont="1" applyFill="1" applyAlignment="1">
      <alignment horizontal="left" wrapText="1"/>
    </xf>
    <xf numFmtId="0" fontId="13" fillId="2" borderId="0" xfId="0" applyFont="1" applyFill="1" applyAlignment="1">
      <alignment horizontal="left" wrapText="1"/>
    </xf>
    <xf numFmtId="0" fontId="5" fillId="8" borderId="5" xfId="0" applyFont="1" applyFill="1" applyBorder="1" applyAlignment="1">
      <alignment horizontal="center" vertical="top" wrapText="1"/>
    </xf>
    <xf numFmtId="0" fontId="5" fillId="8" borderId="8" xfId="0" applyFont="1" applyFill="1" applyBorder="1" applyAlignment="1">
      <alignment horizontal="center" vertical="top" wrapText="1"/>
    </xf>
    <xf numFmtId="0" fontId="5" fillId="8" borderId="9" xfId="0" applyFont="1" applyFill="1" applyBorder="1" applyAlignment="1">
      <alignment horizontal="center" vertical="top" wrapText="1"/>
    </xf>
    <xf numFmtId="0" fontId="24" fillId="2" borderId="1" xfId="3" applyFont="1" applyFill="1" applyBorder="1" applyAlignment="1" applyProtection="1">
      <alignment horizontal="left" vertical="center" wrapText="1"/>
    </xf>
    <xf numFmtId="0" fontId="13" fillId="2" borderId="19" xfId="3" applyFont="1" applyFill="1" applyBorder="1" applyAlignment="1" applyProtection="1">
      <alignment horizontal="left" vertical="center" wrapText="1"/>
    </xf>
    <xf numFmtId="0" fontId="13" fillId="2" borderId="15" xfId="3" applyFont="1" applyFill="1" applyBorder="1" applyAlignment="1" applyProtection="1">
      <alignment horizontal="left" vertical="center" wrapText="1"/>
    </xf>
    <xf numFmtId="0" fontId="13" fillId="2" borderId="20" xfId="3" applyFont="1" applyFill="1" applyBorder="1" applyAlignment="1" applyProtection="1">
      <alignment horizontal="left" vertical="center" wrapText="1"/>
    </xf>
    <xf numFmtId="0" fontId="21" fillId="2" borderId="21" xfId="0" applyFont="1" applyFill="1" applyBorder="1" applyAlignment="1" applyProtection="1">
      <alignment horizontal="left" vertical="top" wrapText="1"/>
    </xf>
    <xf numFmtId="0" fontId="21" fillId="2" borderId="1" xfId="0" applyFont="1" applyFill="1" applyBorder="1" applyAlignment="1" applyProtection="1">
      <alignment horizontal="left" vertical="top" wrapText="1"/>
    </xf>
    <xf numFmtId="0" fontId="21" fillId="2" borderId="22" xfId="0" applyFont="1" applyFill="1" applyBorder="1" applyAlignment="1" applyProtection="1">
      <alignment horizontal="left" vertical="top" wrapText="1"/>
    </xf>
    <xf numFmtId="0" fontId="3" fillId="2" borderId="15" xfId="3" applyFill="1" applyBorder="1" applyAlignment="1" applyProtection="1">
      <alignment horizontal="left" vertical="top" wrapText="1"/>
    </xf>
    <xf numFmtId="0" fontId="26" fillId="2" borderId="0" xfId="3" applyFont="1" applyFill="1" applyAlignment="1" applyProtection="1">
      <alignment horizontal="justify" vertical="center" wrapText="1"/>
    </xf>
    <xf numFmtId="0" fontId="5" fillId="8" borderId="33" xfId="0" applyFont="1" applyFill="1" applyBorder="1" applyAlignment="1" applyProtection="1">
      <alignment horizontal="center" vertical="center" wrapText="1"/>
    </xf>
    <xf numFmtId="0" fontId="5" fillId="8" borderId="0" xfId="0" applyFont="1" applyFill="1" applyAlignment="1" applyProtection="1">
      <alignment horizontal="center" vertical="center" wrapText="1"/>
    </xf>
    <xf numFmtId="0" fontId="5" fillId="8" borderId="36" xfId="0" applyFont="1" applyFill="1" applyBorder="1" applyAlignment="1" applyProtection="1">
      <alignment horizontal="center" vertical="center" wrapText="1"/>
    </xf>
    <xf numFmtId="0" fontId="5" fillId="8" borderId="35" xfId="0" applyFont="1" applyFill="1" applyBorder="1" applyAlignment="1" applyProtection="1">
      <alignment horizontal="center" vertical="center" wrapText="1"/>
    </xf>
    <xf numFmtId="0" fontId="5" fillId="8" borderId="34" xfId="0" applyFont="1" applyFill="1" applyBorder="1" applyAlignment="1" applyProtection="1">
      <alignment horizontal="center" vertical="center" wrapText="1"/>
    </xf>
    <xf numFmtId="0" fontId="5" fillId="8" borderId="30" xfId="0" applyFont="1" applyFill="1" applyBorder="1" applyAlignment="1" applyProtection="1">
      <alignment horizontal="center" vertical="center" wrapText="1"/>
    </xf>
    <xf numFmtId="0" fontId="5" fillId="8" borderId="37" xfId="0" applyFont="1" applyFill="1" applyBorder="1" applyAlignment="1" applyProtection="1">
      <alignment horizontal="center" vertical="center" wrapText="1"/>
    </xf>
    <xf numFmtId="0" fontId="39" fillId="0" borderId="16" xfId="3" applyFont="1" applyBorder="1" applyAlignment="1">
      <alignment horizontal="center" vertical="center" wrapText="1"/>
    </xf>
  </cellXfs>
  <cellStyles count="21">
    <cellStyle name="Comma" xfId="11" builtinId="3"/>
    <cellStyle name="Comma 2" xfId="14" xr:uid="{00000000-0005-0000-0000-000001000000}"/>
    <cellStyle name="Comma 3" xfId="20" xr:uid="{0EF74B57-03CC-4DD5-B638-0235DC29B04A}"/>
    <cellStyle name="Comment_text" xfId="8" xr:uid="{5BD6C460-67CC-4B62-9C85-4A401D7A22E5}"/>
    <cellStyle name="Data_entry" xfId="17" xr:uid="{FB07B93B-B7B6-4F28-88B5-D37A9E929044}"/>
    <cellStyle name="Hyperlink" xfId="2" builtinId="8"/>
    <cellStyle name="List_entry" xfId="18" xr:uid="{F2A20E88-E5DC-4AB9-82DA-C9FACF62E2C8}"/>
    <cellStyle name="N_Calc1" xfId="13" xr:uid="{00000000-0005-0000-0000-000003000000}"/>
    <cellStyle name="N_Table1_Header" xfId="12" xr:uid="{00000000-0005-0000-0000-000004000000}"/>
    <cellStyle name="NoData" xfId="15" xr:uid="{00000000-0005-0000-0000-000005000000}"/>
    <cellStyle name="NoData 2" xfId="16" xr:uid="{00000000-0005-0000-0000-000006000000}"/>
    <cellStyle name="Normal" xfId="0" builtinId="0"/>
    <cellStyle name="Normal 10 2" xfId="9" xr:uid="{00000000-0005-0000-0000-000008000000}"/>
    <cellStyle name="Normal 10 2 2" xfId="10" xr:uid="{00000000-0005-0000-0000-000009000000}"/>
    <cellStyle name="Normal 2" xfId="3" xr:uid="{00000000-0005-0000-0000-00000A000000}"/>
    <cellStyle name="Normal 2 11" xfId="6" xr:uid="{00000000-0005-0000-0000-00000B000000}"/>
    <cellStyle name="Normal 2 2 4" xfId="7" xr:uid="{00000000-0005-0000-0000-00000C000000}"/>
    <cellStyle name="Normal_Book3" xfId="4" xr:uid="{00000000-0005-0000-0000-00000D000000}"/>
    <cellStyle name="Percent" xfId="1" builtinId="5"/>
    <cellStyle name="Separador de milhares 2" xfId="5" xr:uid="{00000000-0005-0000-0000-000011000000}"/>
    <cellStyle name="Separador de milhares 2 2" xfId="19" xr:uid="{2BB1497F-0814-4348-B85D-D83478FCCC25}"/>
  </cellStyles>
  <dxfs count="28">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38B"/>
      <color rgb="FFBFBFBF"/>
      <color rgb="FFEAEAEA"/>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23"/>
  <sheetViews>
    <sheetView showGridLines="0" tabSelected="1" zoomScaleNormal="100" workbookViewId="0"/>
  </sheetViews>
  <sheetFormatPr defaultColWidth="9.140625" defaultRowHeight="14.25" x14ac:dyDescent="0.2"/>
  <cols>
    <col min="1" max="1" width="43.85546875" style="68" customWidth="1"/>
    <col min="2" max="2" width="120.140625" style="68" customWidth="1"/>
    <col min="3" max="16384" width="9.140625" style="5"/>
  </cols>
  <sheetData>
    <row r="1" spans="1:2" s="79" customFormat="1" ht="15" x14ac:dyDescent="0.2">
      <c r="A1" s="78" t="s">
        <v>796</v>
      </c>
      <c r="B1" s="78"/>
    </row>
    <row r="2" spans="1:2" s="79" customFormat="1" x14ac:dyDescent="0.2">
      <c r="A2" s="103"/>
      <c r="B2" s="104"/>
    </row>
    <row r="3" spans="1:2" x14ac:dyDescent="0.2">
      <c r="A3" s="104" t="s">
        <v>788</v>
      </c>
      <c r="B3" s="105" t="s">
        <v>790</v>
      </c>
    </row>
    <row r="4" spans="1:2" x14ac:dyDescent="0.2">
      <c r="A4" s="104" t="s">
        <v>789</v>
      </c>
      <c r="B4" s="106" t="s">
        <v>741</v>
      </c>
    </row>
    <row r="6" spans="1:2" ht="15" x14ac:dyDescent="0.2">
      <c r="A6" s="80" t="s">
        <v>787</v>
      </c>
      <c r="B6" s="80"/>
    </row>
    <row r="7" spans="1:2" ht="132.75" customHeight="1" x14ac:dyDescent="0.2">
      <c r="A7" s="343" t="s">
        <v>794</v>
      </c>
      <c r="B7" s="343"/>
    </row>
    <row r="8" spans="1:2" ht="14.25" customHeight="1" x14ac:dyDescent="0.2">
      <c r="A8" s="102"/>
      <c r="B8" s="102"/>
    </row>
    <row r="9" spans="1:2" ht="15" x14ac:dyDescent="0.2">
      <c r="A9" s="80" t="s">
        <v>0</v>
      </c>
      <c r="B9" s="81"/>
    </row>
    <row r="10" spans="1:2" ht="15" x14ac:dyDescent="0.2">
      <c r="A10" s="82"/>
      <c r="B10" s="83"/>
    </row>
    <row r="11" spans="1:2" x14ac:dyDescent="0.2">
      <c r="A11" s="83" t="s">
        <v>1</v>
      </c>
      <c r="B11" s="83"/>
    </row>
    <row r="12" spans="1:2" ht="15" thickBot="1" x14ac:dyDescent="0.25">
      <c r="A12" s="83"/>
      <c r="B12" s="83"/>
    </row>
    <row r="13" spans="1:2" ht="15.75" thickBot="1" x14ac:dyDescent="0.25">
      <c r="A13" s="20" t="s">
        <v>2</v>
      </c>
      <c r="B13" s="83"/>
    </row>
    <row r="14" spans="1:2" ht="15" thickBot="1" x14ac:dyDescent="0.25">
      <c r="A14" s="84" t="s">
        <v>3</v>
      </c>
      <c r="B14" s="83"/>
    </row>
    <row r="15" spans="1:2" ht="15" thickBot="1" x14ac:dyDescent="0.25">
      <c r="A15" s="85" t="s">
        <v>4</v>
      </c>
      <c r="B15" s="83"/>
    </row>
    <row r="16" spans="1:2" ht="15" thickBot="1" x14ac:dyDescent="0.25">
      <c r="A16" s="21" t="s">
        <v>5</v>
      </c>
      <c r="B16" s="83"/>
    </row>
    <row r="17" spans="1:3" ht="15" thickBot="1" x14ac:dyDescent="0.25">
      <c r="A17" s="86" t="s">
        <v>6</v>
      </c>
      <c r="B17" s="83"/>
    </row>
    <row r="18" spans="1:3" ht="15" thickBot="1" x14ac:dyDescent="0.25">
      <c r="A18" s="87" t="s">
        <v>7</v>
      </c>
      <c r="B18" s="83"/>
    </row>
    <row r="19" spans="1:3" x14ac:dyDescent="0.2">
      <c r="A19" s="83"/>
      <c r="B19" s="83"/>
    </row>
    <row r="20" spans="1:3" ht="15" x14ac:dyDescent="0.2">
      <c r="A20" s="80" t="s">
        <v>8</v>
      </c>
      <c r="B20" s="81"/>
    </row>
    <row r="21" spans="1:3" ht="15" x14ac:dyDescent="0.2">
      <c r="A21" s="82"/>
      <c r="B21" s="83"/>
    </row>
    <row r="22" spans="1:3" ht="15" thickBot="1" x14ac:dyDescent="0.25">
      <c r="A22" s="83" t="s">
        <v>9</v>
      </c>
      <c r="B22" s="83"/>
    </row>
    <row r="23" spans="1:3" ht="33.6" customHeight="1" thickBot="1" x14ac:dyDescent="0.25">
      <c r="A23" s="88" t="s">
        <v>679</v>
      </c>
      <c r="B23" s="89" t="s">
        <v>682</v>
      </c>
    </row>
    <row r="24" spans="1:3" ht="33.6" customHeight="1" thickBot="1" x14ac:dyDescent="0.25">
      <c r="A24" s="88" t="s">
        <v>10</v>
      </c>
      <c r="B24" s="89" t="s">
        <v>705</v>
      </c>
    </row>
    <row r="25" spans="1:3" ht="33.6" customHeight="1" thickBot="1" x14ac:dyDescent="0.25">
      <c r="A25" s="88" t="s">
        <v>11</v>
      </c>
      <c r="B25" s="89" t="s">
        <v>699</v>
      </c>
    </row>
    <row r="26" spans="1:3" ht="33.6" customHeight="1" thickBot="1" x14ac:dyDescent="0.25">
      <c r="A26" s="88" t="s">
        <v>681</v>
      </c>
      <c r="B26" s="89" t="s">
        <v>683</v>
      </c>
    </row>
    <row r="27" spans="1:3" ht="33.6" customHeight="1" thickBot="1" x14ac:dyDescent="0.25">
      <c r="A27" s="88" t="s">
        <v>680</v>
      </c>
      <c r="B27" s="89" t="s">
        <v>684</v>
      </c>
    </row>
    <row r="28" spans="1:3" ht="33.6" customHeight="1" thickBot="1" x14ac:dyDescent="0.25">
      <c r="A28" s="88" t="s">
        <v>14</v>
      </c>
      <c r="B28" s="89" t="s">
        <v>15</v>
      </c>
    </row>
    <row r="29" spans="1:3" ht="33.6" customHeight="1" x14ac:dyDescent="0.2">
      <c r="A29" s="88" t="s">
        <v>715</v>
      </c>
      <c r="B29" s="90" t="s">
        <v>693</v>
      </c>
      <c r="C29" s="91" t="s">
        <v>16</v>
      </c>
    </row>
    <row r="30" spans="1:3" ht="33.6" customHeight="1" thickBot="1" x14ac:dyDescent="0.25">
      <c r="A30" s="92" t="s">
        <v>17</v>
      </c>
      <c r="B30" s="93" t="s">
        <v>18</v>
      </c>
      <c r="C30" s="91"/>
    </row>
    <row r="31" spans="1:3" s="95" customFormat="1" ht="24.95" customHeight="1" thickBot="1" x14ac:dyDescent="0.3">
      <c r="A31" s="94" t="s">
        <v>687</v>
      </c>
      <c r="B31" s="89" t="s">
        <v>688</v>
      </c>
    </row>
    <row r="32" spans="1:3" s="95" customFormat="1" ht="24.95" customHeight="1" thickBot="1" x14ac:dyDescent="0.3">
      <c r="A32" s="94" t="s">
        <v>689</v>
      </c>
      <c r="B32" s="89" t="s">
        <v>690</v>
      </c>
    </row>
    <row r="33" spans="1:3" ht="15" thickBot="1" x14ac:dyDescent="0.25">
      <c r="A33" s="96" t="s">
        <v>21</v>
      </c>
      <c r="B33" s="94" t="s">
        <v>685</v>
      </c>
    </row>
    <row r="34" spans="1:3" ht="33.6" customHeight="1" thickBot="1" x14ac:dyDescent="0.25">
      <c r="A34" s="96" t="s">
        <v>678</v>
      </c>
      <c r="B34" s="94" t="s">
        <v>686</v>
      </c>
      <c r="C34" s="91"/>
    </row>
    <row r="35" spans="1:3" ht="33.6" customHeight="1" thickBot="1" x14ac:dyDescent="0.25">
      <c r="A35" s="88" t="s">
        <v>19</v>
      </c>
      <c r="B35" s="89" t="s">
        <v>20</v>
      </c>
      <c r="C35" s="91"/>
    </row>
    <row r="36" spans="1:3" ht="39" thickBot="1" x14ac:dyDescent="0.25">
      <c r="A36" s="97" t="s">
        <v>22</v>
      </c>
      <c r="B36" s="97" t="s">
        <v>672</v>
      </c>
    </row>
    <row r="37" spans="1:3" x14ac:dyDescent="0.2">
      <c r="A37" s="74"/>
      <c r="B37" s="98"/>
    </row>
    <row r="38" spans="1:3" ht="15" x14ac:dyDescent="0.2">
      <c r="A38" s="80" t="s">
        <v>23</v>
      </c>
      <c r="B38" s="81"/>
    </row>
    <row r="39" spans="1:3" ht="15" x14ac:dyDescent="0.2">
      <c r="A39" s="82"/>
      <c r="B39" s="83"/>
    </row>
    <row r="40" spans="1:3" ht="19.5" thickBot="1" x14ac:dyDescent="0.25">
      <c r="A40" s="22" t="s">
        <v>24</v>
      </c>
      <c r="B40" s="99" t="s">
        <v>618</v>
      </c>
    </row>
    <row r="41" spans="1:3" ht="29.25" thickBot="1" x14ac:dyDescent="0.25">
      <c r="A41" s="22" t="s">
        <v>25</v>
      </c>
      <c r="B41" s="99" t="s">
        <v>632</v>
      </c>
    </row>
    <row r="42" spans="1:3" ht="19.5" thickBot="1" x14ac:dyDescent="0.25">
      <c r="A42" s="22" t="s">
        <v>26</v>
      </c>
      <c r="B42" s="99" t="s">
        <v>616</v>
      </c>
    </row>
    <row r="43" spans="1:3" ht="62.25" thickBot="1" x14ac:dyDescent="0.25">
      <c r="A43" s="22" t="s">
        <v>27</v>
      </c>
      <c r="B43" s="99" t="s">
        <v>633</v>
      </c>
    </row>
    <row r="44" spans="1:3" ht="37.5" customHeight="1" thickBot="1" x14ac:dyDescent="0.25">
      <c r="A44" s="22" t="s">
        <v>28</v>
      </c>
      <c r="B44" s="99" t="s">
        <v>617</v>
      </c>
    </row>
    <row r="45" spans="1:3" ht="19.5" thickBot="1" x14ac:dyDescent="0.25">
      <c r="A45" s="22" t="s">
        <v>29</v>
      </c>
      <c r="B45" s="99" t="s">
        <v>30</v>
      </c>
    </row>
    <row r="46" spans="1:3" ht="19.5" thickBot="1" x14ac:dyDescent="0.25">
      <c r="A46" s="22" t="s">
        <v>31</v>
      </c>
      <c r="B46" s="99" t="s">
        <v>32</v>
      </c>
    </row>
    <row r="47" spans="1:3" ht="19.5" thickBot="1" x14ac:dyDescent="0.25">
      <c r="A47" s="41" t="s">
        <v>33</v>
      </c>
      <c r="B47" s="99" t="s">
        <v>619</v>
      </c>
    </row>
    <row r="48" spans="1:3" ht="29.25" thickBot="1" x14ac:dyDescent="0.25">
      <c r="A48" s="22" t="s">
        <v>34</v>
      </c>
      <c r="B48" s="99" t="s">
        <v>634</v>
      </c>
    </row>
    <row r="49" spans="1:2" ht="72" thickBot="1" x14ac:dyDescent="0.25">
      <c r="A49" s="22" t="s">
        <v>35</v>
      </c>
      <c r="B49" s="99" t="s">
        <v>635</v>
      </c>
    </row>
    <row r="50" spans="1:2" ht="46.5" customHeight="1" thickBot="1" x14ac:dyDescent="0.25">
      <c r="A50" s="22" t="s">
        <v>36</v>
      </c>
      <c r="B50" s="99" t="s">
        <v>620</v>
      </c>
    </row>
    <row r="52" spans="1:2" ht="15" x14ac:dyDescent="0.2">
      <c r="A52" s="80" t="s">
        <v>37</v>
      </c>
      <c r="B52" s="81"/>
    </row>
    <row r="53" spans="1:2" ht="15.75" thickBot="1" x14ac:dyDescent="0.25">
      <c r="A53" s="82"/>
      <c r="B53" s="83"/>
    </row>
    <row r="54" spans="1:2" ht="15.75" thickBot="1" x14ac:dyDescent="0.25">
      <c r="A54" s="20" t="s">
        <v>38</v>
      </c>
      <c r="B54" s="20" t="s">
        <v>39</v>
      </c>
    </row>
    <row r="55" spans="1:2" ht="15" thickBot="1" x14ac:dyDescent="0.25">
      <c r="A55" s="22" t="s">
        <v>40</v>
      </c>
      <c r="B55" s="22" t="s">
        <v>739</v>
      </c>
    </row>
    <row r="56" spans="1:2" ht="15" thickBot="1" x14ac:dyDescent="0.25">
      <c r="A56" s="22" t="s">
        <v>41</v>
      </c>
      <c r="B56" s="22" t="s">
        <v>42</v>
      </c>
    </row>
    <row r="57" spans="1:2" ht="15" thickBot="1" x14ac:dyDescent="0.25">
      <c r="A57" s="22" t="s">
        <v>41</v>
      </c>
      <c r="B57" s="22" t="s">
        <v>44</v>
      </c>
    </row>
    <row r="58" spans="1:2" ht="15" thickBot="1" x14ac:dyDescent="0.25">
      <c r="A58" s="22" t="s">
        <v>41</v>
      </c>
      <c r="B58" s="22" t="s">
        <v>43</v>
      </c>
    </row>
    <row r="59" spans="1:2" ht="15" thickBot="1" x14ac:dyDescent="0.25">
      <c r="A59" s="22" t="s">
        <v>41</v>
      </c>
      <c r="B59" s="22" t="s">
        <v>45</v>
      </c>
    </row>
    <row r="60" spans="1:2" ht="15" thickBot="1" x14ac:dyDescent="0.25">
      <c r="A60" s="22" t="s">
        <v>41</v>
      </c>
      <c r="B60" s="22" t="s">
        <v>46</v>
      </c>
    </row>
    <row r="61" spans="1:2" ht="15" thickBot="1" x14ac:dyDescent="0.25">
      <c r="A61" s="22" t="s">
        <v>41</v>
      </c>
      <c r="B61" s="22" t="s">
        <v>47</v>
      </c>
    </row>
    <row r="62" spans="1:2" ht="15" thickBot="1" x14ac:dyDescent="0.25">
      <c r="A62" s="22" t="s">
        <v>48</v>
      </c>
      <c r="B62" s="22" t="s">
        <v>49</v>
      </c>
    </row>
    <row r="63" spans="1:2" ht="15" thickBot="1" x14ac:dyDescent="0.25">
      <c r="A63" s="22" t="s">
        <v>48</v>
      </c>
      <c r="B63" s="22" t="s">
        <v>50</v>
      </c>
    </row>
    <row r="64" spans="1:2" ht="15" thickBot="1" x14ac:dyDescent="0.25">
      <c r="A64" s="22" t="s">
        <v>48</v>
      </c>
      <c r="B64" s="22" t="s">
        <v>51</v>
      </c>
    </row>
    <row r="65" spans="1:2" ht="15" thickBot="1" x14ac:dyDescent="0.25">
      <c r="A65" s="22" t="s">
        <v>48</v>
      </c>
      <c r="B65" s="22" t="s">
        <v>52</v>
      </c>
    </row>
    <row r="66" spans="1:2" ht="15" thickBot="1" x14ac:dyDescent="0.25">
      <c r="A66" s="22" t="s">
        <v>48</v>
      </c>
      <c r="B66" s="22" t="s">
        <v>53</v>
      </c>
    </row>
    <row r="67" spans="1:2" ht="15" thickBot="1" x14ac:dyDescent="0.25">
      <c r="A67" s="22" t="s">
        <v>48</v>
      </c>
      <c r="B67" s="22" t="s">
        <v>579</v>
      </c>
    </row>
    <row r="68" spans="1:2" ht="15" thickBot="1" x14ac:dyDescent="0.25">
      <c r="A68" s="22" t="s">
        <v>54</v>
      </c>
      <c r="B68" s="22" t="s">
        <v>55</v>
      </c>
    </row>
    <row r="69" spans="1:2" ht="15" thickBot="1" x14ac:dyDescent="0.25">
      <c r="A69" s="22" t="s">
        <v>54</v>
      </c>
      <c r="B69" s="22" t="s">
        <v>580</v>
      </c>
    </row>
    <row r="70" spans="1:2" ht="15" thickBot="1" x14ac:dyDescent="0.25">
      <c r="A70" s="22" t="s">
        <v>54</v>
      </c>
      <c r="B70" s="22" t="s">
        <v>225</v>
      </c>
    </row>
    <row r="71" spans="1:2" ht="15" thickBot="1" x14ac:dyDescent="0.25">
      <c r="A71" s="22" t="s">
        <v>54</v>
      </c>
      <c r="B71" s="22" t="s">
        <v>228</v>
      </c>
    </row>
    <row r="72" spans="1:2" ht="15" thickBot="1" x14ac:dyDescent="0.25">
      <c r="A72" s="22" t="s">
        <v>54</v>
      </c>
      <c r="B72" s="22" t="s">
        <v>231</v>
      </c>
    </row>
    <row r="73" spans="1:2" ht="15" thickBot="1" x14ac:dyDescent="0.25">
      <c r="A73" s="22" t="s">
        <v>54</v>
      </c>
      <c r="B73" s="22" t="s">
        <v>56</v>
      </c>
    </row>
    <row r="74" spans="1:2" ht="15" thickBot="1" x14ac:dyDescent="0.25">
      <c r="A74" s="100" t="s">
        <v>57</v>
      </c>
      <c r="B74" s="22" t="s">
        <v>58</v>
      </c>
    </row>
    <row r="75" spans="1:2" ht="15" thickBot="1" x14ac:dyDescent="0.25">
      <c r="A75" s="100" t="s">
        <v>57</v>
      </c>
      <c r="B75" s="22" t="s">
        <v>59</v>
      </c>
    </row>
    <row r="76" spans="1:2" ht="15" thickBot="1" x14ac:dyDescent="0.25">
      <c r="A76" s="100" t="s">
        <v>57</v>
      </c>
      <c r="B76" s="22" t="s">
        <v>60</v>
      </c>
    </row>
    <row r="77" spans="1:2" ht="15" thickBot="1" x14ac:dyDescent="0.25">
      <c r="A77" s="100" t="s">
        <v>57</v>
      </c>
      <c r="B77" s="22" t="s">
        <v>61</v>
      </c>
    </row>
    <row r="78" spans="1:2" ht="15" thickBot="1" x14ac:dyDescent="0.25">
      <c r="A78" s="100" t="s">
        <v>57</v>
      </c>
      <c r="B78" s="22" t="s">
        <v>62</v>
      </c>
    </row>
    <row r="79" spans="1:2" ht="15" thickBot="1" x14ac:dyDescent="0.25">
      <c r="A79" s="100" t="s">
        <v>57</v>
      </c>
      <c r="B79" s="22" t="s">
        <v>63</v>
      </c>
    </row>
    <row r="80" spans="1:2" ht="15" thickBot="1" x14ac:dyDescent="0.25">
      <c r="A80" s="100" t="s">
        <v>57</v>
      </c>
      <c r="B80" s="22" t="s">
        <v>64</v>
      </c>
    </row>
    <row r="81" spans="1:2" ht="15" thickBot="1" x14ac:dyDescent="0.25">
      <c r="A81" s="100" t="s">
        <v>57</v>
      </c>
      <c r="B81" s="22" t="s">
        <v>65</v>
      </c>
    </row>
    <row r="82" spans="1:2" ht="15" thickBot="1" x14ac:dyDescent="0.25">
      <c r="A82" s="100" t="s">
        <v>57</v>
      </c>
      <c r="B82" s="22" t="s">
        <v>66</v>
      </c>
    </row>
    <row r="83" spans="1:2" ht="15" thickBot="1" x14ac:dyDescent="0.25">
      <c r="A83" s="100" t="s">
        <v>57</v>
      </c>
      <c r="B83" s="22" t="s">
        <v>67</v>
      </c>
    </row>
    <row r="84" spans="1:2" ht="15" thickBot="1" x14ac:dyDescent="0.25">
      <c r="A84" s="100" t="s">
        <v>57</v>
      </c>
      <c r="B84" s="22" t="s">
        <v>68</v>
      </c>
    </row>
    <row r="85" spans="1:2" ht="15" thickBot="1" x14ac:dyDescent="0.25">
      <c r="A85" s="22" t="s">
        <v>69</v>
      </c>
      <c r="B85" s="22" t="s">
        <v>70</v>
      </c>
    </row>
    <row r="86" spans="1:2" ht="15" thickBot="1" x14ac:dyDescent="0.25">
      <c r="A86" s="22" t="s">
        <v>69</v>
      </c>
      <c r="B86" s="22" t="s">
        <v>71</v>
      </c>
    </row>
    <row r="87" spans="1:2" ht="15" thickBot="1" x14ac:dyDescent="0.25">
      <c r="A87" s="22" t="s">
        <v>69</v>
      </c>
      <c r="B87" s="22" t="s">
        <v>72</v>
      </c>
    </row>
    <row r="88" spans="1:2" ht="15" thickBot="1" x14ac:dyDescent="0.25">
      <c r="A88" s="22" t="s">
        <v>69</v>
      </c>
      <c r="B88" s="22" t="s">
        <v>73</v>
      </c>
    </row>
    <row r="89" spans="1:2" ht="15" thickBot="1" x14ac:dyDescent="0.25">
      <c r="A89" s="22" t="s">
        <v>69</v>
      </c>
      <c r="B89" s="22" t="s">
        <v>74</v>
      </c>
    </row>
    <row r="90" spans="1:2" ht="15" thickBot="1" x14ac:dyDescent="0.25">
      <c r="A90" s="22" t="s">
        <v>75</v>
      </c>
      <c r="B90" s="22" t="s">
        <v>76</v>
      </c>
    </row>
    <row r="91" spans="1:2" ht="15" thickBot="1" x14ac:dyDescent="0.25">
      <c r="A91" s="22" t="s">
        <v>75</v>
      </c>
      <c r="B91" s="22" t="s">
        <v>77</v>
      </c>
    </row>
    <row r="92" spans="1:2" ht="15" thickBot="1" x14ac:dyDescent="0.25">
      <c r="A92" s="22" t="s">
        <v>75</v>
      </c>
      <c r="B92" s="22" t="s">
        <v>78</v>
      </c>
    </row>
    <row r="93" spans="1:2" ht="15" thickBot="1" x14ac:dyDescent="0.25">
      <c r="A93" s="22" t="s">
        <v>75</v>
      </c>
      <c r="B93" s="22" t="s">
        <v>79</v>
      </c>
    </row>
    <row r="94" spans="1:2" ht="15" thickBot="1" x14ac:dyDescent="0.25">
      <c r="A94" s="22" t="s">
        <v>75</v>
      </c>
      <c r="B94" s="22" t="s">
        <v>80</v>
      </c>
    </row>
    <row r="95" spans="1:2" ht="15" thickBot="1" x14ac:dyDescent="0.25">
      <c r="A95" s="22" t="s">
        <v>75</v>
      </c>
      <c r="B95" s="22" t="s">
        <v>81</v>
      </c>
    </row>
    <row r="96" spans="1:2" ht="15" thickBot="1" x14ac:dyDescent="0.25">
      <c r="A96" s="22" t="s">
        <v>82</v>
      </c>
      <c r="B96" s="22" t="s">
        <v>82</v>
      </c>
    </row>
    <row r="97" spans="1:2" ht="29.25" thickBot="1" x14ac:dyDescent="0.25">
      <c r="A97" s="22" t="s">
        <v>581</v>
      </c>
      <c r="B97" s="22" t="s">
        <v>582</v>
      </c>
    </row>
    <row r="98" spans="1:2" ht="29.25" thickBot="1" x14ac:dyDescent="0.25">
      <c r="A98" s="22" t="s">
        <v>581</v>
      </c>
      <c r="B98" s="22" t="s">
        <v>583</v>
      </c>
    </row>
    <row r="99" spans="1:2" ht="15" thickBot="1" x14ac:dyDescent="0.25">
      <c r="A99" s="22" t="s">
        <v>83</v>
      </c>
      <c r="B99" s="22" t="s">
        <v>354</v>
      </c>
    </row>
    <row r="100" spans="1:2" ht="15" thickBot="1" x14ac:dyDescent="0.25">
      <c r="A100" s="22" t="s">
        <v>83</v>
      </c>
      <c r="B100" s="22" t="s">
        <v>350</v>
      </c>
    </row>
    <row r="101" spans="1:2" ht="19.5" thickBot="1" x14ac:dyDescent="0.25">
      <c r="A101" s="22" t="s">
        <v>83</v>
      </c>
      <c r="B101" s="22" t="s">
        <v>612</v>
      </c>
    </row>
    <row r="102" spans="1:2" ht="19.5" thickBot="1" x14ac:dyDescent="0.25">
      <c r="A102" s="22" t="s">
        <v>83</v>
      </c>
      <c r="B102" s="22" t="s">
        <v>613</v>
      </c>
    </row>
    <row r="103" spans="1:2" ht="15" thickBot="1" x14ac:dyDescent="0.25">
      <c r="A103" s="22" t="s">
        <v>83</v>
      </c>
      <c r="B103" s="22" t="s">
        <v>697</v>
      </c>
    </row>
    <row r="104" spans="1:2" ht="15" thickBot="1" x14ac:dyDescent="0.25">
      <c r="A104" s="22" t="s">
        <v>695</v>
      </c>
      <c r="B104" s="22" t="s">
        <v>696</v>
      </c>
    </row>
    <row r="119" spans="2:2" x14ac:dyDescent="0.2">
      <c r="B119" s="73"/>
    </row>
    <row r="120" spans="2:2" x14ac:dyDescent="0.2">
      <c r="B120" s="73"/>
    </row>
    <row r="121" spans="2:2" x14ac:dyDescent="0.2">
      <c r="B121" s="73"/>
    </row>
    <row r="122" spans="2:2" x14ac:dyDescent="0.2">
      <c r="B122" s="73"/>
    </row>
    <row r="123" spans="2:2" x14ac:dyDescent="0.2">
      <c r="B123" s="73"/>
    </row>
  </sheetData>
  <sheetProtection algorithmName="SHA-512" hashValue="arlMfdeKbdfsx4DJOuZKdmG6/rS/Ho8UNoCDMxm4vlwfwBbO5Y4YFAWYPSPV83BrrSWh0zPnmWGRnKQM0VLhyQ==" saltValue="Sk6Y3YyjdGSJkSAPcfwm6A==" spinCount="100000" sheet="1" objects="1" scenarios="1"/>
  <mergeCells count="1">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8AA8-E6AC-48F1-81D6-001A7167C261}">
  <sheetPr codeName="Sheet12"/>
  <dimension ref="B2:C14"/>
  <sheetViews>
    <sheetView showGridLines="0" workbookViewId="0"/>
  </sheetViews>
  <sheetFormatPr defaultRowHeight="15" x14ac:dyDescent="0.25"/>
  <cols>
    <col min="2" max="2" width="64.7109375" bestFit="1" customWidth="1"/>
    <col min="3" max="3" width="72.42578125" bestFit="1" customWidth="1"/>
  </cols>
  <sheetData>
    <row r="2" spans="2:3" x14ac:dyDescent="0.25">
      <c r="B2" s="70" t="s">
        <v>611</v>
      </c>
      <c r="C2" s="71" t="s">
        <v>610</v>
      </c>
    </row>
    <row r="3" spans="2:3" x14ac:dyDescent="0.25">
      <c r="B3" s="72" t="str" cm="1">
        <f t="array" ref="B3:B13">_xlfn.UNIQUE('Overview (Example)'!A55:A104)</f>
        <v>Refineries</v>
      </c>
      <c r="C3" s="68" t="str" cm="1">
        <f t="array" ref="C3:C7">Product_list</f>
        <v>Electricity</v>
      </c>
    </row>
    <row r="4" spans="2:3" x14ac:dyDescent="0.25">
      <c r="B4" s="72" t="str">
        <v>Iron &amp; Steel</v>
      </c>
      <c r="C4" s="73" t="str">
        <v>Heat</v>
      </c>
    </row>
    <row r="5" spans="2:3" x14ac:dyDescent="0.25">
      <c r="B5" s="72" t="str">
        <v>Non-ferrous metals</v>
      </c>
      <c r="C5" s="73" t="str">
        <v>CO2 transport</v>
      </c>
    </row>
    <row r="6" spans="2:3" x14ac:dyDescent="0.25">
      <c r="B6" s="72" t="str">
        <v>Cement &amp; Lime</v>
      </c>
      <c r="C6" s="73" t="str">
        <v>CO2 storage</v>
      </c>
    </row>
    <row r="7" spans="2:3" x14ac:dyDescent="0.25">
      <c r="B7" s="69" t="str">
        <v>Glass, ceramics &amp; construction material</v>
      </c>
      <c r="C7" s="73" t="str">
        <v>Other, please specify</v>
      </c>
    </row>
    <row r="8" spans="2:3" x14ac:dyDescent="0.25">
      <c r="B8" s="72" t="str">
        <v>Pulp &amp; paper</v>
      </c>
      <c r="C8" s="73"/>
    </row>
    <row r="9" spans="2:3" x14ac:dyDescent="0.25">
      <c r="B9" s="72" t="str">
        <v>Chemicals</v>
      </c>
      <c r="C9" s="73"/>
    </row>
    <row r="10" spans="2:3" x14ac:dyDescent="0.25">
      <c r="B10" s="72" t="str">
        <v>Hydrogen</v>
      </c>
      <c r="C10" s="73"/>
    </row>
    <row r="11" spans="2:3" x14ac:dyDescent="0.25">
      <c r="B11" s="72" t="str">
        <v xml:space="preserve">Manufacturing of components for energy intensive industries </v>
      </c>
      <c r="C11" s="73"/>
    </row>
    <row r="12" spans="2:3" x14ac:dyDescent="0.25">
      <c r="B12" s="72" t="str">
        <v>Other</v>
      </c>
      <c r="C12" s="73"/>
    </row>
    <row r="13" spans="2:3" x14ac:dyDescent="0.25">
      <c r="B13" s="68" t="str">
        <v>Buildings</v>
      </c>
      <c r="C13" s="73"/>
    </row>
    <row r="14" spans="2:3" x14ac:dyDescent="0.25">
      <c r="B14" s="68"/>
      <c r="C14" s="73"/>
    </row>
  </sheetData>
  <sheetProtection algorithmName="SHA-512" hashValue="dX1dbO9z3klk+1scH0DKmbyXftRFHDkEPeaBCBCx6AKJjVWtxUjPrbpSDOOHv7r07Nq4sHLevV91Y65MIb3MVw==" saltValue="8D16cHhHPEzklZxAgg35mA==" spinCount="100000" sheet="1" objects="1" scenario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4DC34FB-509E-45AD-AF2C-30D5BF32496C}">
            <xm:f>B3=Summary!$B$6</xm:f>
            <x14:dxf>
              <font>
                <b/>
                <i val="0"/>
              </font>
              <border>
                <left style="thin">
                  <color auto="1"/>
                </left>
                <right style="thin">
                  <color auto="1"/>
                </right>
                <top style="thin">
                  <color auto="1"/>
                </top>
                <bottom style="thin">
                  <color auto="1"/>
                </bottom>
                <vertical/>
                <horizontal/>
              </border>
            </x14:dxf>
          </x14:cfRule>
          <xm:sqref>B3:B12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8"/>
  <sheetViews>
    <sheetView showGridLines="0" zoomScaleNormal="100" workbookViewId="0"/>
  </sheetViews>
  <sheetFormatPr defaultColWidth="9.140625" defaultRowHeight="14.25" x14ac:dyDescent="0.2"/>
  <cols>
    <col min="1" max="1" width="38.85546875" style="110" customWidth="1"/>
    <col min="2" max="2" width="29.85546875" style="110" customWidth="1"/>
    <col min="3" max="3" width="32.42578125" style="110" customWidth="1"/>
    <col min="4" max="4" width="35.42578125" style="110" customWidth="1"/>
    <col min="5" max="5" width="33.140625" style="110" customWidth="1"/>
    <col min="6" max="6" width="21.42578125" style="110" customWidth="1"/>
    <col min="7" max="7" width="30.7109375" style="110" customWidth="1"/>
    <col min="8" max="8" width="27.28515625" style="110" customWidth="1"/>
    <col min="9" max="16384" width="9.140625" style="110"/>
  </cols>
  <sheetData>
    <row r="1" spans="1:8" ht="15" x14ac:dyDescent="0.2">
      <c r="A1" s="107" t="s">
        <v>84</v>
      </c>
      <c r="B1" s="107"/>
      <c r="C1" s="107"/>
      <c r="D1" s="108"/>
      <c r="E1" s="108"/>
      <c r="F1" s="108"/>
      <c r="G1" s="108"/>
      <c r="H1" s="109"/>
    </row>
    <row r="2" spans="1:8" ht="15" thickBot="1" x14ac:dyDescent="0.25">
      <c r="A2" s="109"/>
      <c r="B2" s="109"/>
      <c r="C2" s="109"/>
      <c r="D2" s="109"/>
      <c r="E2" s="109"/>
      <c r="F2" s="109"/>
      <c r="G2" s="109"/>
      <c r="H2" s="109"/>
    </row>
    <row r="3" spans="1:8" ht="15.75" thickBot="1" x14ac:dyDescent="0.25">
      <c r="A3" s="111" t="s">
        <v>84</v>
      </c>
      <c r="B3" s="111"/>
      <c r="C3" s="111" t="s">
        <v>691</v>
      </c>
      <c r="D3" s="111" t="s">
        <v>674</v>
      </c>
      <c r="E3" s="109"/>
      <c r="F3" s="109"/>
      <c r="G3" s="109"/>
      <c r="H3" s="109"/>
    </row>
    <row r="4" spans="1:8" ht="36.75" thickBot="1" x14ac:dyDescent="0.25">
      <c r="A4" s="112" t="s">
        <v>630</v>
      </c>
      <c r="B4" s="101" t="s">
        <v>629</v>
      </c>
      <c r="C4" s="113"/>
      <c r="D4" s="77" t="s">
        <v>640</v>
      </c>
      <c r="E4" s="114" t="str">
        <f>IF(B4="EII", "OK", "ERR")</f>
        <v>OK</v>
      </c>
      <c r="F4" s="109"/>
      <c r="G4" s="109"/>
      <c r="H4" s="109"/>
    </row>
    <row r="5" spans="1:8" ht="24.75" thickBot="1" x14ac:dyDescent="0.25">
      <c r="A5" s="112" t="s">
        <v>631</v>
      </c>
      <c r="B5" s="101" t="s">
        <v>623</v>
      </c>
      <c r="C5" s="115" t="s">
        <v>692</v>
      </c>
      <c r="D5" s="77"/>
      <c r="E5" s="109"/>
      <c r="F5" s="109"/>
      <c r="G5" s="109"/>
      <c r="H5" s="109"/>
    </row>
    <row r="6" spans="1:8" ht="36.75" thickBot="1" x14ac:dyDescent="0.25">
      <c r="A6" s="112" t="s">
        <v>38</v>
      </c>
      <c r="B6" s="116" t="s">
        <v>83</v>
      </c>
      <c r="C6" s="113"/>
      <c r="D6" s="77" t="s">
        <v>641</v>
      </c>
      <c r="E6" s="114" t="str">
        <f>IF(ISERROR(MATCH(B7,Product_list,0)), "ERR","OK")</f>
        <v>OK</v>
      </c>
      <c r="F6" s="109"/>
      <c r="G6" s="109"/>
      <c r="H6" s="109"/>
    </row>
    <row r="7" spans="1:8" ht="36.75" thickBot="1" x14ac:dyDescent="0.25">
      <c r="A7" s="112" t="s">
        <v>624</v>
      </c>
      <c r="B7" s="116" t="s">
        <v>758</v>
      </c>
      <c r="C7" s="115" t="s">
        <v>738</v>
      </c>
      <c r="D7" s="77"/>
      <c r="F7" s="109"/>
      <c r="G7" s="109"/>
      <c r="H7" s="109"/>
    </row>
    <row r="8" spans="1:8" ht="36.75" thickBot="1" x14ac:dyDescent="0.25">
      <c r="A8" s="112" t="s">
        <v>626</v>
      </c>
      <c r="B8" s="117"/>
      <c r="C8" s="115" t="s">
        <v>737</v>
      </c>
      <c r="D8" s="77"/>
      <c r="E8" s="118"/>
      <c r="F8" s="109"/>
      <c r="G8" s="109"/>
      <c r="H8" s="109"/>
    </row>
    <row r="9" spans="1:8" ht="15" thickBot="1" x14ac:dyDescent="0.25">
      <c r="A9" s="112" t="s">
        <v>86</v>
      </c>
      <c r="B9" s="117"/>
      <c r="C9" s="115" t="s">
        <v>627</v>
      </c>
      <c r="D9" s="77"/>
      <c r="F9" s="109"/>
      <c r="G9" s="109"/>
      <c r="H9" s="109"/>
    </row>
    <row r="10" spans="1:8" ht="84.75" thickBot="1" x14ac:dyDescent="0.25">
      <c r="A10" s="112" t="s">
        <v>87</v>
      </c>
      <c r="B10" s="117"/>
      <c r="C10" s="119" t="s">
        <v>698</v>
      </c>
      <c r="D10" s="77"/>
      <c r="E10" s="118"/>
      <c r="F10" s="109"/>
      <c r="G10" s="109"/>
      <c r="H10" s="109"/>
    </row>
    <row r="11" spans="1:8" ht="60.75" thickBot="1" x14ac:dyDescent="0.25">
      <c r="A11" s="112" t="s">
        <v>88</v>
      </c>
      <c r="B11" s="117"/>
      <c r="C11" s="115" t="s">
        <v>625</v>
      </c>
      <c r="D11" s="77"/>
      <c r="E11" s="118"/>
      <c r="F11" s="109"/>
      <c r="G11" s="109"/>
      <c r="H11" s="109"/>
    </row>
    <row r="12" spans="1:8" ht="60.75" thickBot="1" x14ac:dyDescent="0.25">
      <c r="A12" s="112" t="s">
        <v>615</v>
      </c>
      <c r="B12" s="116" t="s">
        <v>614</v>
      </c>
      <c r="C12" s="115" t="s">
        <v>703</v>
      </c>
      <c r="D12" s="77" t="s">
        <v>740</v>
      </c>
      <c r="E12" s="114" t="str" cm="1">
        <f t="array" ref="E12">IF(AND(B12="Yes",MAX(ABS('Summary per year'!B13:L15),ABS('Summary per year'!B20:L22))=0), "ERR", IF(AND(B12="No",MAX(ABS('Summary per year'!B13:L15),ABS('Summary per year'!B20:L22))&lt;&gt;0),"ERR","OK"))</f>
        <v>OK</v>
      </c>
      <c r="F12" s="109"/>
      <c r="G12" s="109"/>
      <c r="H12" s="109"/>
    </row>
    <row r="13" spans="1:8" ht="43.5" thickBot="1" x14ac:dyDescent="0.25">
      <c r="A13" s="112" t="s">
        <v>673</v>
      </c>
      <c r="B13" s="117"/>
      <c r="C13" s="113"/>
      <c r="D13" s="77"/>
      <c r="E13" s="118"/>
      <c r="F13" s="109"/>
      <c r="G13" s="109"/>
      <c r="H13" s="109"/>
    </row>
    <row r="15" spans="1:8" ht="15" x14ac:dyDescent="0.2">
      <c r="A15" s="107" t="s">
        <v>89</v>
      </c>
      <c r="B15" s="107"/>
      <c r="C15" s="107"/>
      <c r="D15" s="107"/>
      <c r="E15" s="107"/>
      <c r="F15" s="107"/>
      <c r="G15" s="107"/>
    </row>
    <row r="16" spans="1:8" x14ac:dyDescent="0.2">
      <c r="A16" s="120" t="s">
        <v>90</v>
      </c>
    </row>
    <row r="17" spans="1:7" x14ac:dyDescent="0.2">
      <c r="A17" s="121" t="s">
        <v>730</v>
      </c>
    </row>
    <row r="18" spans="1:7" ht="15" thickBot="1" x14ac:dyDescent="0.25"/>
    <row r="19" spans="1:7" ht="15.75" thickBot="1" x14ac:dyDescent="0.25">
      <c r="A19" s="122" t="s">
        <v>113</v>
      </c>
      <c r="B19" s="111" t="s">
        <v>91</v>
      </c>
      <c r="C19" s="122" t="s">
        <v>12</v>
      </c>
      <c r="D19" s="111" t="s">
        <v>92</v>
      </c>
      <c r="E19" s="122" t="s">
        <v>13</v>
      </c>
      <c r="F19" s="111" t="s">
        <v>588</v>
      </c>
      <c r="G19" s="122" t="s">
        <v>706</v>
      </c>
    </row>
    <row r="20" spans="1:7" ht="19.5" thickBot="1" x14ac:dyDescent="0.25">
      <c r="A20" s="123" t="s">
        <v>93</v>
      </c>
      <c r="B20" s="124" t="s">
        <v>91</v>
      </c>
      <c r="C20" s="125" t="s">
        <v>94</v>
      </c>
      <c r="D20" s="124" t="s">
        <v>92</v>
      </c>
      <c r="E20" s="123" t="s">
        <v>95</v>
      </c>
      <c r="F20" s="124" t="s">
        <v>588</v>
      </c>
      <c r="G20" s="123" t="s">
        <v>707</v>
      </c>
    </row>
    <row r="21" spans="1:7" ht="15" thickBot="1" x14ac:dyDescent="0.25">
      <c r="A21" s="126">
        <f>C21-E21+G21</f>
        <v>166712.25000000003</v>
      </c>
      <c r="B21" s="124" t="s">
        <v>91</v>
      </c>
      <c r="C21" s="127">
        <f>+ 'Summary per year'!B16</f>
        <v>0</v>
      </c>
      <c r="D21" s="124" t="s">
        <v>92</v>
      </c>
      <c r="E21" s="128">
        <f>+ 'Summary per year'!B23</f>
        <v>0</v>
      </c>
      <c r="F21" s="124" t="s">
        <v>588</v>
      </c>
      <c r="G21" s="128">
        <f>+ 'Summary per year'!B25</f>
        <v>166712.25000000003</v>
      </c>
    </row>
    <row r="23" spans="1:7" ht="15" x14ac:dyDescent="0.2">
      <c r="A23" s="107" t="s">
        <v>96</v>
      </c>
      <c r="B23" s="107"/>
      <c r="C23" s="107"/>
      <c r="D23" s="107"/>
      <c r="E23" s="107"/>
      <c r="F23" s="107"/>
      <c r="G23" s="107"/>
    </row>
    <row r="24" spans="1:7" x14ac:dyDescent="0.2">
      <c r="A24" s="120" t="s">
        <v>97</v>
      </c>
    </row>
    <row r="25" spans="1:7" ht="15" thickBot="1" x14ac:dyDescent="0.25"/>
    <row r="26" spans="1:7" ht="30.75" thickBot="1" x14ac:dyDescent="0.25">
      <c r="A26" s="122" t="s">
        <v>114</v>
      </c>
      <c r="B26" s="111" t="s">
        <v>91</v>
      </c>
      <c r="C26" s="122" t="s">
        <v>113</v>
      </c>
      <c r="D26" s="111" t="s">
        <v>98</v>
      </c>
      <c r="E26" s="122" t="s">
        <v>12</v>
      </c>
      <c r="F26" s="129"/>
      <c r="G26" s="111" t="s">
        <v>674</v>
      </c>
    </row>
    <row r="27" spans="1:7" ht="24.75" thickBot="1" x14ac:dyDescent="0.25">
      <c r="A27" s="123" t="s">
        <v>99</v>
      </c>
      <c r="B27" s="124" t="s">
        <v>91</v>
      </c>
      <c r="C27" s="123" t="s">
        <v>93</v>
      </c>
      <c r="D27" s="124" t="s">
        <v>98</v>
      </c>
      <c r="E27" s="130" t="s">
        <v>94</v>
      </c>
      <c r="F27" s="131"/>
      <c r="G27" s="77" t="s">
        <v>712</v>
      </c>
    </row>
    <row r="28" spans="1:7" ht="15" thickBot="1" x14ac:dyDescent="0.25">
      <c r="A28" s="132">
        <f>IF(A21&lt;=0,0,IF(E28&lt;=0,100%,C28/E28))</f>
        <v>1</v>
      </c>
      <c r="B28" s="124" t="s">
        <v>91</v>
      </c>
      <c r="C28" s="127">
        <f>A21</f>
        <v>166712.25000000003</v>
      </c>
      <c r="D28" s="124" t="s">
        <v>98</v>
      </c>
      <c r="E28" s="128">
        <f xml:space="preserve"> C21</f>
        <v>0</v>
      </c>
      <c r="F28" s="133"/>
      <c r="G28" s="114" t="str">
        <f>IF(A21&lt;0,"NEGATIVE","OK")</f>
        <v>OK</v>
      </c>
    </row>
    <row r="30" spans="1:7" ht="15" x14ac:dyDescent="0.2">
      <c r="A30" s="107" t="s">
        <v>100</v>
      </c>
      <c r="B30" s="107"/>
      <c r="C30" s="107"/>
      <c r="D30" s="107"/>
      <c r="E30" s="107"/>
      <c r="F30" s="107"/>
      <c r="G30" s="107"/>
    </row>
    <row r="31" spans="1:7" x14ac:dyDescent="0.2">
      <c r="A31" s="120" t="s">
        <v>628</v>
      </c>
    </row>
    <row r="33" spans="1:8" ht="15.75" thickBot="1" x14ac:dyDescent="0.25">
      <c r="A33" s="134" t="s">
        <v>101</v>
      </c>
      <c r="B33" s="111" t="s">
        <v>12</v>
      </c>
      <c r="C33" s="111" t="s">
        <v>13</v>
      </c>
      <c r="D33" s="111" t="s">
        <v>102</v>
      </c>
    </row>
    <row r="34" spans="1:8" ht="15" customHeight="1" thickBot="1" x14ac:dyDescent="0.25">
      <c r="A34" s="135"/>
      <c r="B34" s="136" t="s">
        <v>103</v>
      </c>
      <c r="C34" s="136" t="s">
        <v>103</v>
      </c>
      <c r="D34" s="136" t="s">
        <v>103</v>
      </c>
    </row>
    <row r="35" spans="1:8" ht="15" thickBot="1" x14ac:dyDescent="0.25">
      <c r="A35" s="137" t="s">
        <v>104</v>
      </c>
      <c r="B35" s="138">
        <f>'Reference emissions EII'!B6</f>
        <v>0</v>
      </c>
      <c r="C35" s="138">
        <f>'Project emissions EII'!B6</f>
        <v>0</v>
      </c>
      <c r="D35" s="138">
        <f>B35-C35</f>
        <v>0</v>
      </c>
    </row>
    <row r="36" spans="1:8" ht="15" thickBot="1" x14ac:dyDescent="0.25">
      <c r="A36" s="137" t="s">
        <v>105</v>
      </c>
      <c r="B36" s="138">
        <f>'Reference emissions EII'!B7</f>
        <v>0</v>
      </c>
      <c r="C36" s="138">
        <f>'Project emissions EII'!B7</f>
        <v>0</v>
      </c>
      <c r="D36" s="138">
        <f>B36-C36</f>
        <v>0</v>
      </c>
    </row>
    <row r="37" spans="1:8" ht="15" thickBot="1" x14ac:dyDescent="0.25">
      <c r="A37" s="137" t="s">
        <v>106</v>
      </c>
      <c r="B37" s="138">
        <f>'Reference emissions EII'!B8</f>
        <v>0</v>
      </c>
      <c r="C37" s="138">
        <f>'Project emissions EII'!B9</f>
        <v>0</v>
      </c>
      <c r="D37" s="138">
        <f t="shared" ref="D37:D40" si="0">B37-C37</f>
        <v>0</v>
      </c>
    </row>
    <row r="38" spans="1:8" ht="15" thickBot="1" x14ac:dyDescent="0.25">
      <c r="A38" s="137" t="s">
        <v>107</v>
      </c>
      <c r="B38" s="139"/>
      <c r="C38" s="138">
        <f>'Project emissions EII'!B10</f>
        <v>0</v>
      </c>
      <c r="D38" s="138">
        <f t="shared" si="0"/>
        <v>0</v>
      </c>
    </row>
    <row r="39" spans="1:8" ht="15" thickBot="1" x14ac:dyDescent="0.25">
      <c r="A39" s="137" t="s">
        <v>108</v>
      </c>
      <c r="B39" s="138">
        <f>'Reference emissions EII'!B9</f>
        <v>0</v>
      </c>
      <c r="C39" s="138">
        <f>'Project emissions EII'!B8</f>
        <v>0</v>
      </c>
      <c r="D39" s="138">
        <f t="shared" si="0"/>
        <v>0</v>
      </c>
    </row>
    <row r="40" spans="1:8" ht="15" thickBot="1" x14ac:dyDescent="0.25">
      <c r="A40" s="137" t="s">
        <v>86</v>
      </c>
      <c r="B40" s="138">
        <f>'Reference emissions EII'!B10</f>
        <v>0</v>
      </c>
      <c r="C40" s="138">
        <f>'Project emissions EII'!B11</f>
        <v>0</v>
      </c>
      <c r="D40" s="138">
        <f t="shared" si="0"/>
        <v>0</v>
      </c>
    </row>
    <row r="41" spans="1:8" ht="15.75" thickBot="1" x14ac:dyDescent="0.25">
      <c r="A41" s="140" t="s">
        <v>109</v>
      </c>
      <c r="B41" s="141">
        <f>SUM(B35:B40)</f>
        <v>0</v>
      </c>
      <c r="C41" s="141">
        <f>SUM(C35:C40)</f>
        <v>0</v>
      </c>
      <c r="D41" s="141">
        <f>SUM(D35:D40)</f>
        <v>0</v>
      </c>
    </row>
    <row r="42" spans="1:8" x14ac:dyDescent="0.2">
      <c r="A42" s="142"/>
    </row>
    <row r="43" spans="1:8" ht="15" x14ac:dyDescent="0.2">
      <c r="A43" s="107" t="s">
        <v>637</v>
      </c>
      <c r="B43" s="143"/>
      <c r="C43" s="144"/>
      <c r="D43" s="144"/>
      <c r="E43" s="144"/>
      <c r="F43" s="144"/>
      <c r="G43" s="144"/>
    </row>
    <row r="44" spans="1:8" ht="15" thickBot="1" x14ac:dyDescent="0.25">
      <c r="A44" s="145"/>
      <c r="B44" s="146"/>
    </row>
    <row r="45" spans="1:8" ht="15" thickBot="1" x14ac:dyDescent="0.25">
      <c r="A45" s="147" t="s">
        <v>636</v>
      </c>
      <c r="B45" s="147" t="s">
        <v>110</v>
      </c>
      <c r="C45" s="148" t="s">
        <v>111</v>
      </c>
      <c r="D45" s="149" t="s">
        <v>112</v>
      </c>
      <c r="E45" s="147" t="s">
        <v>85</v>
      </c>
      <c r="F45" s="150"/>
      <c r="G45" s="150"/>
    </row>
    <row r="46" spans="1:8" s="156" customFormat="1" ht="29.25" thickBot="1" x14ac:dyDescent="0.3">
      <c r="A46" s="344" t="s">
        <v>675</v>
      </c>
      <c r="B46" s="151" t="s">
        <v>115</v>
      </c>
      <c r="C46" s="117"/>
      <c r="D46" s="152" t="s">
        <v>117</v>
      </c>
      <c r="E46" s="153" t="s">
        <v>694</v>
      </c>
      <c r="F46" s="154"/>
      <c r="G46" s="154"/>
      <c r="H46" s="155"/>
    </row>
    <row r="47" spans="1:8" s="156" customFormat="1" ht="29.25" thickBot="1" x14ac:dyDescent="0.3">
      <c r="A47" s="345"/>
      <c r="B47" s="157" t="s">
        <v>118</v>
      </c>
      <c r="C47" s="117" t="s">
        <v>116</v>
      </c>
      <c r="D47" s="158" t="s">
        <v>119</v>
      </c>
      <c r="E47" s="153" t="s">
        <v>694</v>
      </c>
      <c r="F47" s="154"/>
      <c r="G47" s="154"/>
      <c r="H47" s="155"/>
    </row>
    <row r="48" spans="1:8" s="156" customFormat="1" ht="29.25" thickBot="1" x14ac:dyDescent="0.3">
      <c r="A48" s="346"/>
      <c r="B48" s="157" t="s">
        <v>120</v>
      </c>
      <c r="C48" s="117" t="s">
        <v>116</v>
      </c>
      <c r="D48" s="158" t="s">
        <v>121</v>
      </c>
      <c r="E48" s="153" t="s">
        <v>694</v>
      </c>
      <c r="F48" s="154"/>
      <c r="G48" s="154"/>
    </row>
    <row r="49" spans="1:10" s="156" customFormat="1" ht="29.25" thickBot="1" x14ac:dyDescent="0.3">
      <c r="A49" s="345" t="s">
        <v>676</v>
      </c>
      <c r="B49" s="157" t="s">
        <v>115</v>
      </c>
      <c r="C49" s="117" t="s">
        <v>116</v>
      </c>
      <c r="D49" s="158" t="s">
        <v>117</v>
      </c>
      <c r="E49" s="153" t="s">
        <v>694</v>
      </c>
      <c r="F49" s="154"/>
      <c r="G49" s="154"/>
    </row>
    <row r="50" spans="1:10" s="156" customFormat="1" ht="29.25" thickBot="1" x14ac:dyDescent="0.3">
      <c r="A50" s="345"/>
      <c r="B50" s="157" t="s">
        <v>118</v>
      </c>
      <c r="C50" s="117" t="s">
        <v>116</v>
      </c>
      <c r="D50" s="158" t="s">
        <v>119</v>
      </c>
      <c r="E50" s="153" t="s">
        <v>694</v>
      </c>
      <c r="F50" s="154"/>
      <c r="G50" s="154"/>
    </row>
    <row r="51" spans="1:10" s="156" customFormat="1" ht="29.25" thickBot="1" x14ac:dyDescent="0.3">
      <c r="A51" s="346"/>
      <c r="B51" s="157" t="s">
        <v>120</v>
      </c>
      <c r="C51" s="117" t="s">
        <v>116</v>
      </c>
      <c r="D51" s="158" t="s">
        <v>121</v>
      </c>
      <c r="E51" s="153" t="s">
        <v>694</v>
      </c>
      <c r="F51" s="154"/>
      <c r="G51" s="154"/>
    </row>
    <row r="60" spans="1:10" ht="15" x14ac:dyDescent="0.25">
      <c r="I60" s="159"/>
      <c r="J60" s="159"/>
    </row>
    <row r="61" spans="1:10" ht="15" x14ac:dyDescent="0.25">
      <c r="I61" s="159"/>
      <c r="J61" s="159"/>
    </row>
    <row r="62" spans="1:10" ht="15" x14ac:dyDescent="0.25">
      <c r="I62" s="159"/>
      <c r="J62" s="159"/>
    </row>
    <row r="63" spans="1:10" ht="15" x14ac:dyDescent="0.25">
      <c r="I63" s="159"/>
      <c r="J63" s="159"/>
    </row>
    <row r="64" spans="1:10" ht="15" x14ac:dyDescent="0.25">
      <c r="I64" s="159"/>
      <c r="J64" s="159"/>
    </row>
    <row r="65" spans="9:10" ht="15" x14ac:dyDescent="0.25">
      <c r="I65" s="159"/>
      <c r="J65" s="159"/>
    </row>
    <row r="66" spans="9:10" ht="15" x14ac:dyDescent="0.25">
      <c r="I66" s="159"/>
      <c r="J66" s="159"/>
    </row>
    <row r="67" spans="9:10" ht="15" x14ac:dyDescent="0.25">
      <c r="I67" s="159"/>
      <c r="J67" s="159"/>
    </row>
    <row r="68" spans="9:10" ht="15" x14ac:dyDescent="0.25">
      <c r="I68" s="159"/>
      <c r="J68" s="159"/>
    </row>
  </sheetData>
  <sheetProtection algorithmName="SHA-512" hashValue="dX4Dd4gjOzFJcMihXBjVjWwIA3WEKActp8u17IGTf7mK9dNw7zUy1ka+7dAXx8Yx+8MtzOqyYQu8v1b4GkkPMA==" saltValue="AQ0UOjxFlcOIjVrtPvMqnQ==" spinCount="100000" sheet="1" formatCells="0" formatColumns="0" formatRows="0"/>
  <mergeCells count="2">
    <mergeCell ref="A46:A48"/>
    <mergeCell ref="A49:A51"/>
  </mergeCells>
  <conditionalFormatting sqref="E4 E12">
    <cfRule type="cellIs" dxfId="26" priority="16" operator="equal">
      <formula>"ERR"</formula>
    </cfRule>
    <cfRule type="cellIs" dxfId="25" priority="17" operator="equal">
      <formula>"OK"</formula>
    </cfRule>
  </conditionalFormatting>
  <conditionalFormatting sqref="E6">
    <cfRule type="cellIs" dxfId="24" priority="20" operator="equal">
      <formula>"ERR"</formula>
    </cfRule>
    <cfRule type="cellIs" dxfId="23" priority="21" operator="equal">
      <formula>"OK"</formula>
    </cfRule>
  </conditionalFormatting>
  <conditionalFormatting sqref="G28">
    <cfRule type="containsText" dxfId="22" priority="1" operator="containsText" text="OK">
      <formula>NOT(ISERROR(SEARCH("OK",G28)))</formula>
    </cfRule>
    <cfRule type="containsText" dxfId="21" priority="2" operator="containsText" text="NEGATIVE">
      <formula>NOT(ISERROR(SEARCH("NEGATIVE",G28)))</formula>
    </cfRule>
  </conditionalFormatting>
  <dataValidations count="1">
    <dataValidation type="list" allowBlank="1" showInputMessage="1" showErrorMessage="1" sqref="B12" xr:uid="{DC348806-88FC-45DF-9030-CFA950C30F16}">
      <formula1>"Yes, No"</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F1EE774-9E03-4A89-BD80-485F1F70B819}">
          <x14:formula1>
            <xm:f>_xlfn.ANCHORARRAY(Lists!B3)</xm:f>
          </x14:formula1>
          <xm:sqref>B6</xm:sqref>
        </x14:dataValidation>
        <x14:dataValidation type="list" allowBlank="1" showInputMessage="1" showErrorMessage="1" xr:uid="{00000000-0002-0000-0100-000001000000}">
          <x14:formula1>
            <xm:f>_xlfn.ANCHORARRAY(Lists!C3)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30"/>
  <sheetViews>
    <sheetView showGridLines="0" zoomScaleNormal="100" workbookViewId="0"/>
  </sheetViews>
  <sheetFormatPr defaultColWidth="9.140625" defaultRowHeight="14.25" x14ac:dyDescent="0.2"/>
  <cols>
    <col min="1" max="1" width="36.5703125" style="110" customWidth="1"/>
    <col min="2" max="12" width="16.28515625" style="110" customWidth="1"/>
    <col min="13" max="13" width="42" style="110" customWidth="1"/>
    <col min="14" max="14" width="12" style="162" customWidth="1"/>
    <col min="15" max="15" width="9.140625" style="110"/>
    <col min="16" max="16" width="17.5703125" style="110" bestFit="1" customWidth="1"/>
    <col min="17" max="16384" width="9.140625" style="110"/>
  </cols>
  <sheetData>
    <row r="1" spans="1:16" ht="15" x14ac:dyDescent="0.2">
      <c r="A1" s="160" t="s">
        <v>11</v>
      </c>
      <c r="B1" s="144"/>
      <c r="C1" s="144"/>
      <c r="D1" s="144"/>
      <c r="E1" s="144"/>
      <c r="F1" s="144"/>
      <c r="G1" s="144"/>
      <c r="H1" s="144"/>
      <c r="I1" s="144"/>
      <c r="J1" s="144"/>
      <c r="K1" s="144"/>
      <c r="L1" s="144"/>
      <c r="M1" s="144"/>
      <c r="N1" s="161"/>
    </row>
    <row r="2" spans="1:16" x14ac:dyDescent="0.2">
      <c r="A2" s="120" t="s">
        <v>638</v>
      </c>
    </row>
    <row r="3" spans="1:16" x14ac:dyDescent="0.2">
      <c r="A3" s="120" t="s">
        <v>122</v>
      </c>
    </row>
    <row r="4" spans="1:16" x14ac:dyDescent="0.2">
      <c r="A4" s="120"/>
    </row>
    <row r="5" spans="1:16" x14ac:dyDescent="0.2">
      <c r="A5" s="120" t="s">
        <v>587</v>
      </c>
    </row>
    <row r="6" spans="1:16" x14ac:dyDescent="0.2">
      <c r="A6" s="120" t="s">
        <v>639</v>
      </c>
    </row>
    <row r="8" spans="1:16" x14ac:dyDescent="0.2">
      <c r="A8" s="163" t="s">
        <v>713</v>
      </c>
    </row>
    <row r="9" spans="1:16" x14ac:dyDescent="0.2">
      <c r="A9" s="163" t="s">
        <v>714</v>
      </c>
    </row>
    <row r="10" spans="1:16" ht="15" thickBot="1" x14ac:dyDescent="0.25"/>
    <row r="11" spans="1:16" ht="15.75" thickBot="1" x14ac:dyDescent="0.25">
      <c r="A11" s="164" t="s">
        <v>12</v>
      </c>
      <c r="B11" s="111" t="s">
        <v>123</v>
      </c>
      <c r="C11" s="111" t="s">
        <v>124</v>
      </c>
      <c r="D11" s="111" t="s">
        <v>125</v>
      </c>
      <c r="E11" s="111" t="s">
        <v>126</v>
      </c>
      <c r="F11" s="111" t="s">
        <v>127</v>
      </c>
      <c r="G11" s="111" t="s">
        <v>128</v>
      </c>
      <c r="H11" s="111" t="s">
        <v>129</v>
      </c>
      <c r="I11" s="111" t="s">
        <v>130</v>
      </c>
      <c r="J11" s="111" t="s">
        <v>131</v>
      </c>
      <c r="K11" s="111" t="s">
        <v>132</v>
      </c>
      <c r="L11" s="111" t="s">
        <v>133</v>
      </c>
      <c r="M11" s="111" t="s">
        <v>674</v>
      </c>
    </row>
    <row r="12" spans="1:16" ht="19.5" thickBot="1" x14ac:dyDescent="0.25">
      <c r="A12" s="165" t="s">
        <v>644</v>
      </c>
      <c r="B12" s="166">
        <f xml:space="preserve"> SUM(C12:L12)</f>
        <v>0</v>
      </c>
      <c r="C12" s="166">
        <f xml:space="preserve"> 'Reference emissions EII'!Y20</f>
        <v>0</v>
      </c>
      <c r="D12" s="166">
        <f xml:space="preserve"> 'Reference emissions EII'!Z20</f>
        <v>0</v>
      </c>
      <c r="E12" s="166">
        <f xml:space="preserve"> 'Reference emissions EII'!AA20</f>
        <v>0</v>
      </c>
      <c r="F12" s="166">
        <f xml:space="preserve"> 'Reference emissions EII'!AB20</f>
        <v>0</v>
      </c>
      <c r="G12" s="166">
        <f xml:space="preserve"> 'Reference emissions EII'!AC20</f>
        <v>0</v>
      </c>
      <c r="H12" s="166">
        <f xml:space="preserve"> 'Reference emissions EII'!AD20</f>
        <v>0</v>
      </c>
      <c r="I12" s="166">
        <f xml:space="preserve"> 'Reference emissions EII'!AE20</f>
        <v>0</v>
      </c>
      <c r="J12" s="166">
        <f xml:space="preserve"> 'Reference emissions EII'!AF20</f>
        <v>0</v>
      </c>
      <c r="K12" s="166">
        <f xml:space="preserve"> 'Reference emissions EII'!AG20</f>
        <v>0</v>
      </c>
      <c r="L12" s="166">
        <f xml:space="preserve"> 'Reference emissions EII'!AH20</f>
        <v>0</v>
      </c>
      <c r="M12" s="77"/>
      <c r="N12" s="167"/>
      <c r="P12" s="168"/>
    </row>
    <row r="13" spans="1:16" ht="19.5" thickBot="1" x14ac:dyDescent="0.25">
      <c r="A13" s="165" t="s">
        <v>645</v>
      </c>
      <c r="B13" s="166">
        <f t="shared" ref="B13:B15" si="0" xml:space="preserve"> SUM(C13:L13)</f>
        <v>0</v>
      </c>
      <c r="C13" s="169"/>
      <c r="D13" s="169"/>
      <c r="E13" s="169"/>
      <c r="F13" s="169"/>
      <c r="G13" s="169"/>
      <c r="H13" s="169"/>
      <c r="I13" s="169"/>
      <c r="J13" s="169"/>
      <c r="K13" s="169"/>
      <c r="L13" s="169"/>
      <c r="M13" s="77"/>
    </row>
    <row r="14" spans="1:16" ht="19.5" thickBot="1" x14ac:dyDescent="0.25">
      <c r="A14" s="165" t="s">
        <v>646</v>
      </c>
      <c r="B14" s="166">
        <f t="shared" si="0"/>
        <v>0</v>
      </c>
      <c r="C14" s="169"/>
      <c r="D14" s="169"/>
      <c r="E14" s="169"/>
      <c r="F14" s="169"/>
      <c r="G14" s="169"/>
      <c r="H14" s="169"/>
      <c r="I14" s="169"/>
      <c r="J14" s="169"/>
      <c r="K14" s="169"/>
      <c r="L14" s="169"/>
      <c r="M14" s="77"/>
    </row>
    <row r="15" spans="1:16" ht="19.5" thickBot="1" x14ac:dyDescent="0.25">
      <c r="A15" s="165" t="s">
        <v>647</v>
      </c>
      <c r="B15" s="166">
        <f t="shared" si="0"/>
        <v>0</v>
      </c>
      <c r="C15" s="169"/>
      <c r="D15" s="169"/>
      <c r="E15" s="169"/>
      <c r="F15" s="169"/>
      <c r="G15" s="169"/>
      <c r="H15" s="169"/>
      <c r="I15" s="169"/>
      <c r="J15" s="169"/>
      <c r="K15" s="169"/>
      <c r="L15" s="169"/>
      <c r="M15" s="77"/>
    </row>
    <row r="16" spans="1:16" ht="24.75" thickBot="1" x14ac:dyDescent="0.25">
      <c r="A16" s="165" t="s">
        <v>584</v>
      </c>
      <c r="B16" s="166">
        <f t="shared" ref="B16" si="1" xml:space="preserve"> SUM(C16:L16)</f>
        <v>0</v>
      </c>
      <c r="C16" s="166">
        <f t="shared" ref="C16:L16" si="2">+ SUM(C12:C15)</f>
        <v>0</v>
      </c>
      <c r="D16" s="166">
        <f t="shared" si="2"/>
        <v>0</v>
      </c>
      <c r="E16" s="166">
        <f t="shared" si="2"/>
        <v>0</v>
      </c>
      <c r="F16" s="166">
        <f t="shared" si="2"/>
        <v>0</v>
      </c>
      <c r="G16" s="166">
        <f t="shared" si="2"/>
        <v>0</v>
      </c>
      <c r="H16" s="166">
        <f t="shared" si="2"/>
        <v>0</v>
      </c>
      <c r="I16" s="166">
        <f t="shared" si="2"/>
        <v>0</v>
      </c>
      <c r="J16" s="166">
        <f t="shared" si="2"/>
        <v>0</v>
      </c>
      <c r="K16" s="166">
        <f t="shared" si="2"/>
        <v>0</v>
      </c>
      <c r="L16" s="166">
        <f t="shared" si="2"/>
        <v>0</v>
      </c>
      <c r="M16" s="77" t="s">
        <v>642</v>
      </c>
      <c r="N16" s="114" t="str">
        <f>+ IF(B16=SUM(B12:B15),"OK","ERR")</f>
        <v>OK</v>
      </c>
      <c r="P16" s="156"/>
    </row>
    <row r="17" spans="1:16" ht="15" thickBot="1" x14ac:dyDescent="0.25">
      <c r="B17" s="170"/>
      <c r="C17" s="170"/>
      <c r="D17" s="170"/>
      <c r="E17" s="170"/>
      <c r="F17" s="170"/>
      <c r="G17" s="170"/>
      <c r="H17" s="170"/>
      <c r="I17" s="170"/>
      <c r="J17" s="170"/>
      <c r="K17" s="170"/>
      <c r="L17" s="170"/>
      <c r="N17" s="110"/>
    </row>
    <row r="18" spans="1:16" ht="15.75" thickBot="1" x14ac:dyDescent="0.25">
      <c r="A18" s="164" t="s">
        <v>13</v>
      </c>
      <c r="B18" s="171" t="s">
        <v>123</v>
      </c>
      <c r="C18" s="171" t="s">
        <v>124</v>
      </c>
      <c r="D18" s="171" t="s">
        <v>125</v>
      </c>
      <c r="E18" s="171" t="s">
        <v>126</v>
      </c>
      <c r="F18" s="171" t="s">
        <v>127</v>
      </c>
      <c r="G18" s="171" t="s">
        <v>128</v>
      </c>
      <c r="H18" s="171" t="s">
        <v>129</v>
      </c>
      <c r="I18" s="171" t="s">
        <v>130</v>
      </c>
      <c r="J18" s="171" t="s">
        <v>131</v>
      </c>
      <c r="K18" s="171" t="s">
        <v>132</v>
      </c>
      <c r="L18" s="171" t="s">
        <v>133</v>
      </c>
      <c r="M18" s="111" t="s">
        <v>674</v>
      </c>
    </row>
    <row r="19" spans="1:16" ht="19.5" thickBot="1" x14ac:dyDescent="0.25">
      <c r="A19" s="165" t="s">
        <v>648</v>
      </c>
      <c r="B19" s="166">
        <f xml:space="preserve"> SUM(C19:L19)</f>
        <v>0</v>
      </c>
      <c r="C19" s="166">
        <f>'Project emissions EII'!Y19</f>
        <v>0</v>
      </c>
      <c r="D19" s="166">
        <f>'Project emissions EII'!Z19</f>
        <v>0</v>
      </c>
      <c r="E19" s="166">
        <f>'Project emissions EII'!AA19</f>
        <v>0</v>
      </c>
      <c r="F19" s="166">
        <f>'Project emissions EII'!AB19</f>
        <v>0</v>
      </c>
      <c r="G19" s="166">
        <f>'Project emissions EII'!AC19</f>
        <v>0</v>
      </c>
      <c r="H19" s="166">
        <f>'Project emissions EII'!AD19</f>
        <v>0</v>
      </c>
      <c r="I19" s="166">
        <f>'Project emissions EII'!AE19</f>
        <v>0</v>
      </c>
      <c r="J19" s="166">
        <f>'Project emissions EII'!AF19</f>
        <v>0</v>
      </c>
      <c r="K19" s="166">
        <f>'Project emissions EII'!AG19</f>
        <v>0</v>
      </c>
      <c r="L19" s="166">
        <f>'Project emissions EII'!AH19</f>
        <v>0</v>
      </c>
      <c r="M19" s="77"/>
    </row>
    <row r="20" spans="1:16" ht="19.5" thickBot="1" x14ac:dyDescent="0.25">
      <c r="A20" s="165" t="s">
        <v>649</v>
      </c>
      <c r="B20" s="166">
        <f t="shared" ref="B20:B23" si="3" xml:space="preserve"> SUM(C20:L20)</f>
        <v>0</v>
      </c>
      <c r="C20" s="169"/>
      <c r="D20" s="169"/>
      <c r="E20" s="169"/>
      <c r="F20" s="169"/>
      <c r="G20" s="169"/>
      <c r="H20" s="169"/>
      <c r="I20" s="169"/>
      <c r="J20" s="169"/>
      <c r="K20" s="169"/>
      <c r="L20" s="169"/>
      <c r="M20" s="77"/>
    </row>
    <row r="21" spans="1:16" ht="19.5" thickBot="1" x14ac:dyDescent="0.25">
      <c r="A21" s="165" t="s">
        <v>650</v>
      </c>
      <c r="B21" s="166">
        <f t="shared" si="3"/>
        <v>0</v>
      </c>
      <c r="C21" s="169"/>
      <c r="D21" s="169"/>
      <c r="E21" s="169"/>
      <c r="F21" s="169"/>
      <c r="G21" s="169"/>
      <c r="H21" s="169"/>
      <c r="I21" s="169"/>
      <c r="J21" s="169"/>
      <c r="K21" s="169"/>
      <c r="L21" s="169"/>
      <c r="M21" s="77"/>
    </row>
    <row r="22" spans="1:16" ht="19.5" thickBot="1" x14ac:dyDescent="0.25">
      <c r="A22" s="165" t="s">
        <v>651</v>
      </c>
      <c r="B22" s="166">
        <f t="shared" si="3"/>
        <v>0</v>
      </c>
      <c r="C22" s="169"/>
      <c r="D22" s="169"/>
      <c r="E22" s="169"/>
      <c r="F22" s="169"/>
      <c r="G22" s="169"/>
      <c r="H22" s="169"/>
      <c r="I22" s="169"/>
      <c r="J22" s="169"/>
      <c r="K22" s="169"/>
      <c r="L22" s="169"/>
      <c r="M22" s="77"/>
    </row>
    <row r="23" spans="1:16" ht="24.75" thickBot="1" x14ac:dyDescent="0.25">
      <c r="A23" s="165" t="s">
        <v>585</v>
      </c>
      <c r="B23" s="166">
        <f t="shared" si="3"/>
        <v>0</v>
      </c>
      <c r="C23" s="166">
        <f t="shared" ref="C23:L23" si="4">+ SUM(C19:C22)</f>
        <v>0</v>
      </c>
      <c r="D23" s="166">
        <f t="shared" si="4"/>
        <v>0</v>
      </c>
      <c r="E23" s="166">
        <f t="shared" si="4"/>
        <v>0</v>
      </c>
      <c r="F23" s="166">
        <f t="shared" si="4"/>
        <v>0</v>
      </c>
      <c r="G23" s="166">
        <f t="shared" si="4"/>
        <v>0</v>
      </c>
      <c r="H23" s="166">
        <f t="shared" si="4"/>
        <v>0</v>
      </c>
      <c r="I23" s="166">
        <f t="shared" si="4"/>
        <v>0</v>
      </c>
      <c r="J23" s="166">
        <f t="shared" si="4"/>
        <v>0</v>
      </c>
      <c r="K23" s="166">
        <f t="shared" si="4"/>
        <v>0</v>
      </c>
      <c r="L23" s="166">
        <f t="shared" si="4"/>
        <v>0</v>
      </c>
      <c r="M23" s="77" t="s">
        <v>642</v>
      </c>
      <c r="N23" s="114" t="str">
        <f>+ IF(B23=SUM(B19:B22),"OK","ERR")</f>
        <v>OK</v>
      </c>
      <c r="P23" s="156"/>
    </row>
    <row r="24" spans="1:16" ht="15" thickBot="1" x14ac:dyDescent="0.25">
      <c r="B24" s="170"/>
      <c r="C24" s="170"/>
      <c r="D24" s="170"/>
      <c r="E24" s="170"/>
      <c r="F24" s="170"/>
      <c r="G24" s="170"/>
      <c r="H24" s="170"/>
      <c r="I24" s="170"/>
      <c r="J24" s="170"/>
      <c r="K24" s="170"/>
      <c r="L24" s="170"/>
    </row>
    <row r="25" spans="1:16" ht="19.5" thickBot="1" x14ac:dyDescent="0.25">
      <c r="A25" s="165" t="s">
        <v>731</v>
      </c>
      <c r="B25" s="166">
        <f xml:space="preserve"> SUM(C25:L25)</f>
        <v>166712.25000000003</v>
      </c>
      <c r="C25" s="166">
        <f>+ 'CC credit calculation'!R21</f>
        <v>16671.224999999999</v>
      </c>
      <c r="D25" s="166">
        <f>+ 'CC credit calculation'!S21</f>
        <v>16671.224999999999</v>
      </c>
      <c r="E25" s="166">
        <f>+ 'CC credit calculation'!T21</f>
        <v>16671.224999999999</v>
      </c>
      <c r="F25" s="166">
        <f>+ 'CC credit calculation'!U21</f>
        <v>16671.224999999999</v>
      </c>
      <c r="G25" s="166">
        <f>+ 'CC credit calculation'!V21</f>
        <v>16671.224999999999</v>
      </c>
      <c r="H25" s="166">
        <f>+ 'CC credit calculation'!W21</f>
        <v>16671.224999999999</v>
      </c>
      <c r="I25" s="166">
        <f>+ 'CC credit calculation'!X21</f>
        <v>16671.224999999999</v>
      </c>
      <c r="J25" s="166">
        <f>+ 'CC credit calculation'!Y21</f>
        <v>16671.224999999999</v>
      </c>
      <c r="K25" s="166">
        <f>+ 'CC credit calculation'!Z21</f>
        <v>16671.224999999999</v>
      </c>
      <c r="L25" s="166">
        <f>+ 'CC credit calculation'!AA21</f>
        <v>16671.224999999999</v>
      </c>
      <c r="N25" s="172"/>
    </row>
    <row r="26" spans="1:16" x14ac:dyDescent="0.2">
      <c r="A26" s="121" t="s">
        <v>730</v>
      </c>
      <c r="B26" s="170"/>
      <c r="C26" s="170"/>
      <c r="D26" s="170"/>
      <c r="E26" s="170"/>
      <c r="F26" s="170"/>
      <c r="G26" s="170"/>
      <c r="H26" s="170"/>
      <c r="I26" s="170"/>
      <c r="J26" s="170"/>
      <c r="K26" s="170"/>
      <c r="L26" s="170"/>
    </row>
    <row r="27" spans="1:16" ht="15" thickBot="1" x14ac:dyDescent="0.25">
      <c r="B27" s="170"/>
      <c r="C27" s="170"/>
      <c r="D27" s="170"/>
      <c r="E27" s="170"/>
      <c r="F27" s="170"/>
      <c r="G27" s="170"/>
      <c r="H27" s="170"/>
      <c r="I27" s="170"/>
      <c r="J27" s="170"/>
      <c r="K27" s="170"/>
      <c r="L27" s="170"/>
    </row>
    <row r="28" spans="1:16" ht="15.75" thickBot="1" x14ac:dyDescent="0.25">
      <c r="A28" s="164" t="s">
        <v>586</v>
      </c>
      <c r="B28" s="171" t="s">
        <v>123</v>
      </c>
      <c r="C28" s="171" t="s">
        <v>124</v>
      </c>
      <c r="D28" s="171" t="s">
        <v>125</v>
      </c>
      <c r="E28" s="171" t="s">
        <v>126</v>
      </c>
      <c r="F28" s="171" t="s">
        <v>127</v>
      </c>
      <c r="G28" s="171" t="s">
        <v>128</v>
      </c>
      <c r="H28" s="171" t="s">
        <v>129</v>
      </c>
      <c r="I28" s="171" t="s">
        <v>130</v>
      </c>
      <c r="J28" s="171" t="s">
        <v>131</v>
      </c>
      <c r="K28" s="171" t="s">
        <v>132</v>
      </c>
      <c r="L28" s="171" t="s">
        <v>133</v>
      </c>
      <c r="M28" s="111" t="s">
        <v>674</v>
      </c>
      <c r="N28" s="172"/>
    </row>
    <row r="29" spans="1:16" ht="24.75" thickBot="1" x14ac:dyDescent="0.25">
      <c r="A29" s="165" t="s">
        <v>93</v>
      </c>
      <c r="B29" s="166">
        <f t="shared" ref="B29" si="5" xml:space="preserve"> SUM(C29:L29)</f>
        <v>166712.25000000003</v>
      </c>
      <c r="C29" s="166">
        <f t="shared" ref="C29:L29" si="6">+ C16 - C23 + C25</f>
        <v>16671.224999999999</v>
      </c>
      <c r="D29" s="166">
        <f t="shared" si="6"/>
        <v>16671.224999999999</v>
      </c>
      <c r="E29" s="166">
        <f t="shared" si="6"/>
        <v>16671.224999999999</v>
      </c>
      <c r="F29" s="166">
        <f t="shared" si="6"/>
        <v>16671.224999999999</v>
      </c>
      <c r="G29" s="166">
        <f t="shared" si="6"/>
        <v>16671.224999999999</v>
      </c>
      <c r="H29" s="166">
        <f t="shared" si="6"/>
        <v>16671.224999999999</v>
      </c>
      <c r="I29" s="166">
        <f t="shared" si="6"/>
        <v>16671.224999999999</v>
      </c>
      <c r="J29" s="166">
        <f t="shared" si="6"/>
        <v>16671.224999999999</v>
      </c>
      <c r="K29" s="166">
        <f t="shared" si="6"/>
        <v>16671.224999999999</v>
      </c>
      <c r="L29" s="166">
        <f t="shared" si="6"/>
        <v>16671.224999999999</v>
      </c>
      <c r="M29" s="77" t="s">
        <v>643</v>
      </c>
      <c r="N29" s="114" t="str">
        <f>+ IF(B29=Summary!A21,"OK","ERR")</f>
        <v>OK</v>
      </c>
      <c r="P29" s="156"/>
    </row>
    <row r="30" spans="1:16" ht="24.75" thickBot="1" x14ac:dyDescent="0.25">
      <c r="A30" s="165" t="s">
        <v>99</v>
      </c>
      <c r="B30" s="132">
        <f xml:space="preserve"> IF(B29&lt;=0,0, IF(B16&lt;=0, 100%, B29/B16))</f>
        <v>1</v>
      </c>
      <c r="C30" s="132">
        <f t="shared" ref="C30:L30" si="7" xml:space="preserve"> IF(C29&lt;=0,0, IF(C16&lt;=0, 100%, C29/C16))</f>
        <v>1</v>
      </c>
      <c r="D30" s="132">
        <f t="shared" si="7"/>
        <v>1</v>
      </c>
      <c r="E30" s="132">
        <f t="shared" si="7"/>
        <v>1</v>
      </c>
      <c r="F30" s="132">
        <f t="shared" si="7"/>
        <v>1</v>
      </c>
      <c r="G30" s="132">
        <f t="shared" si="7"/>
        <v>1</v>
      </c>
      <c r="H30" s="132">
        <f t="shared" si="7"/>
        <v>1</v>
      </c>
      <c r="I30" s="132">
        <f t="shared" si="7"/>
        <v>1</v>
      </c>
      <c r="J30" s="132">
        <f t="shared" si="7"/>
        <v>1</v>
      </c>
      <c r="K30" s="132">
        <f t="shared" si="7"/>
        <v>1</v>
      </c>
      <c r="L30" s="132">
        <f t="shared" si="7"/>
        <v>1</v>
      </c>
      <c r="M30" s="77" t="s">
        <v>643</v>
      </c>
      <c r="N30" s="114" t="str">
        <f>+ IF(B30=Summary!A28,"OK","ERR")</f>
        <v>OK</v>
      </c>
      <c r="P30" s="156"/>
    </row>
  </sheetData>
  <sheetProtection algorithmName="SHA-512" hashValue="aH4indnQmu+NM11mwQYFGhkn2zVWCdY5wG/0WrjpZuTy+m+3VEQvTxuAVcFKzHlLy8Ww7jKw5jVAbIcHxXPodg==" saltValue="NTwZ0RQ0zeXN01Z3Ut1MZw==" spinCount="100000" sheet="1" formatCells="0" formatColumns="0" formatRows="0"/>
  <conditionalFormatting sqref="B30:L30">
    <cfRule type="containsText" dxfId="20" priority="4" operator="containsText" text="ERR">
      <formula>NOT(ISERROR(SEARCH("ERR",B30)))</formula>
    </cfRule>
  </conditionalFormatting>
  <conditionalFormatting sqref="C13:L15">
    <cfRule type="containsText" dxfId="19" priority="34" operator="containsText" text="ERR">
      <formula>NOT(ISERROR(SEARCH("ERR",C13)))</formula>
    </cfRule>
  </conditionalFormatting>
  <conditionalFormatting sqref="C20:L22">
    <cfRule type="containsText" dxfId="18" priority="33" operator="containsText" text="ERR">
      <formula>NOT(ISERROR(SEARCH("ERR",C20)))</formula>
    </cfRule>
  </conditionalFormatting>
  <conditionalFormatting sqref="C30:L30">
    <cfRule type="containsText" dxfId="17" priority="3" operator="containsText" text="EMPTY">
      <formula>NOT(ISERROR(SEARCH("EMPTY",C30)))</formula>
    </cfRule>
  </conditionalFormatting>
  <conditionalFormatting sqref="N12 N16">
    <cfRule type="cellIs" dxfId="16" priority="24" operator="equal">
      <formula>"ERR"</formula>
    </cfRule>
    <cfRule type="cellIs" dxfId="15" priority="25" operator="equal">
      <formula>"OK"</formula>
    </cfRule>
  </conditionalFormatting>
  <conditionalFormatting sqref="N23">
    <cfRule type="cellIs" dxfId="14" priority="22" operator="equal">
      <formula>"ERR"</formula>
    </cfRule>
    <cfRule type="cellIs" dxfId="13" priority="23" operator="equal">
      <formula>"OK"</formula>
    </cfRule>
  </conditionalFormatting>
  <conditionalFormatting sqref="N29:N30">
    <cfRule type="cellIs" dxfId="12" priority="14" operator="equal">
      <formula>"ERR"</formula>
    </cfRule>
    <cfRule type="cellIs" dxfId="11" priority="15" operator="equal">
      <formula>"OK"</formula>
    </cfRule>
  </conditionalFormatting>
  <dataValidations disablePrompts="1" count="1">
    <dataValidation type="decimal" operator="greaterThanOrEqual" allowBlank="1" showInputMessage="1" showErrorMessage="1" sqref="C13:L15 C20:L22" xr:uid="{3BF6128D-DC51-4990-91AC-D4A05112173B}">
      <formula1>-1000000000000000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40"/>
  <sheetViews>
    <sheetView showGridLines="0" zoomScaleNormal="100" workbookViewId="0"/>
  </sheetViews>
  <sheetFormatPr defaultColWidth="9.140625" defaultRowHeight="14.25" x14ac:dyDescent="0.2"/>
  <cols>
    <col min="1" max="1" width="15.140625" style="110" customWidth="1"/>
    <col min="2" max="7" width="15.85546875" style="110" customWidth="1"/>
    <col min="8" max="8" width="8.5703125" style="110" customWidth="1"/>
    <col min="9" max="18" width="10.140625" style="110" customWidth="1"/>
    <col min="19" max="19" width="11.42578125" style="110" customWidth="1"/>
    <col min="20" max="20" width="31.42578125" style="110" customWidth="1"/>
    <col min="21" max="21" width="16.140625" style="110" customWidth="1"/>
    <col min="22" max="35" width="15.140625" style="110" customWidth="1"/>
    <col min="36" max="36" width="43.85546875" style="110" customWidth="1"/>
    <col min="37" max="37" width="26.140625" style="110" customWidth="1"/>
    <col min="38" max="38" width="17.85546875" style="110" customWidth="1"/>
    <col min="39" max="39" width="28.42578125" style="110" customWidth="1"/>
    <col min="40" max="40" width="17.85546875" style="110" customWidth="1"/>
    <col min="41" max="41" width="18.5703125" style="110" customWidth="1"/>
    <col min="42" max="42" width="18.85546875" style="110" customWidth="1"/>
    <col min="43" max="43" width="21.85546875" style="110" customWidth="1"/>
    <col min="44" max="16384" width="9.140625" style="110"/>
  </cols>
  <sheetData>
    <row r="1" spans="1:43" ht="15" x14ac:dyDescent="0.2">
      <c r="A1" s="173" t="s">
        <v>652</v>
      </c>
      <c r="B1" s="144"/>
      <c r="C1" s="144"/>
      <c r="D1" s="144"/>
      <c r="E1" s="144"/>
      <c r="F1" s="144"/>
      <c r="G1" s="144"/>
      <c r="H1" s="144"/>
      <c r="I1" s="144"/>
      <c r="J1" s="144"/>
    </row>
    <row r="2" spans="1:43" ht="15" customHeight="1" x14ac:dyDescent="0.2">
      <c r="A2" s="174" t="s">
        <v>134</v>
      </c>
    </row>
    <row r="3" spans="1:43" ht="15" customHeight="1" x14ac:dyDescent="0.2">
      <c r="A3" s="174" t="s">
        <v>135</v>
      </c>
    </row>
    <row r="4" spans="1:43" ht="15" thickBot="1" x14ac:dyDescent="0.25"/>
    <row r="5" spans="1:43" ht="30.75" thickBot="1" x14ac:dyDescent="0.3">
      <c r="A5" s="175" t="s">
        <v>136</v>
      </c>
      <c r="B5" s="176" t="s">
        <v>654</v>
      </c>
      <c r="C5" s="111" t="s">
        <v>674</v>
      </c>
    </row>
    <row r="6" spans="1:43" ht="19.5" thickBot="1" x14ac:dyDescent="0.4">
      <c r="A6" s="177" t="s">
        <v>138</v>
      </c>
      <c r="B6" s="178">
        <f>SUMIF($A$19:$A$41,A6,$AI$19:$AI$41)</f>
        <v>0</v>
      </c>
      <c r="C6" s="77"/>
    </row>
    <row r="7" spans="1:43" ht="19.5" thickBot="1" x14ac:dyDescent="0.4">
      <c r="A7" s="177" t="s">
        <v>139</v>
      </c>
      <c r="B7" s="178">
        <f>SUMIF($A$19:$A$41,A7,$AI$19:$AI$41)</f>
        <v>0</v>
      </c>
      <c r="C7" s="77"/>
    </row>
    <row r="8" spans="1:43" ht="19.5" thickBot="1" x14ac:dyDescent="0.4">
      <c r="A8" s="177" t="s">
        <v>140</v>
      </c>
      <c r="B8" s="178">
        <f>SUMIF($A$19:$A$41,A8,$AI$19:$AI$41)</f>
        <v>0</v>
      </c>
      <c r="C8" s="77"/>
    </row>
    <row r="9" spans="1:43" ht="19.5" thickBot="1" x14ac:dyDescent="0.4">
      <c r="A9" s="177" t="s">
        <v>141</v>
      </c>
      <c r="B9" s="178">
        <f>SUMIF($A$19:$A$41,A9,$AI$19:$AI$41)</f>
        <v>0</v>
      </c>
      <c r="C9" s="77"/>
    </row>
    <row r="10" spans="1:43" ht="19.5" thickBot="1" x14ac:dyDescent="0.4">
      <c r="A10" s="177" t="s">
        <v>142</v>
      </c>
      <c r="B10" s="178">
        <f>SUMIF($A$19:$A$41,A10,$AI$19:$AI$41)</f>
        <v>0</v>
      </c>
      <c r="C10" s="77"/>
    </row>
    <row r="11" spans="1:43" s="156" customFormat="1" ht="48.75" thickBot="1" x14ac:dyDescent="0.3">
      <c r="A11" s="179" t="s">
        <v>143</v>
      </c>
      <c r="B11" s="180">
        <f>SUM(B6:B10)</f>
        <v>0</v>
      </c>
      <c r="C11" s="77" t="s">
        <v>589</v>
      </c>
      <c r="D11" s="114" t="str">
        <f>+ IF(AND(B11=AI20,B11=SUM(Y20:AH20)),"OK","ERR")</f>
        <v>OK</v>
      </c>
    </row>
    <row r="12" spans="1:43" x14ac:dyDescent="0.2">
      <c r="A12" s="181"/>
      <c r="B12" s="181"/>
      <c r="C12" s="181"/>
      <c r="D12" s="181"/>
      <c r="E12" s="181"/>
    </row>
    <row r="13" spans="1:43" ht="15" x14ac:dyDescent="0.2">
      <c r="A13" s="173" t="s">
        <v>144</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row>
    <row r="14" spans="1:43" s="185" customFormat="1" ht="15" customHeight="1" x14ac:dyDescent="0.25">
      <c r="A14" s="182" t="s">
        <v>145</v>
      </c>
      <c r="B14" s="183"/>
      <c r="C14" s="183"/>
      <c r="D14" s="183"/>
      <c r="E14" s="184"/>
      <c r="F14" s="184"/>
      <c r="G14" s="184"/>
      <c r="H14" s="184"/>
      <c r="I14" s="184"/>
      <c r="J14" s="184"/>
      <c r="K14" s="184"/>
      <c r="L14" s="184"/>
      <c r="M14" s="184"/>
      <c r="N14" s="184"/>
      <c r="O14" s="184"/>
      <c r="P14" s="184"/>
      <c r="Q14" s="184"/>
      <c r="R14" s="184"/>
      <c r="S14" s="184"/>
      <c r="T14" s="184"/>
    </row>
    <row r="15" spans="1:43" s="185" customFormat="1" ht="15" x14ac:dyDescent="0.25">
      <c r="A15" s="186" t="s">
        <v>677</v>
      </c>
      <c r="B15" s="184"/>
      <c r="C15" s="184"/>
      <c r="D15" s="184"/>
      <c r="E15" s="184"/>
      <c r="F15" s="184"/>
      <c r="G15" s="184"/>
      <c r="H15" s="184"/>
      <c r="I15" s="184"/>
      <c r="J15" s="184"/>
      <c r="K15" s="184"/>
      <c r="L15" s="184"/>
      <c r="M15" s="184"/>
      <c r="N15" s="184"/>
      <c r="O15" s="184"/>
      <c r="P15" s="184"/>
      <c r="Q15" s="184"/>
      <c r="R15" s="184"/>
      <c r="S15" s="184"/>
      <c r="T15" s="184"/>
    </row>
    <row r="16" spans="1:43" s="185" customFormat="1" ht="15" x14ac:dyDescent="0.25">
      <c r="A16" s="186"/>
      <c r="B16" s="184"/>
      <c r="C16" s="184"/>
      <c r="D16" s="184"/>
      <c r="E16" s="184"/>
      <c r="F16" s="184"/>
      <c r="G16" s="184"/>
      <c r="H16" s="184"/>
      <c r="I16" s="184"/>
      <c r="J16" s="184"/>
      <c r="K16" s="184"/>
      <c r="L16" s="184"/>
      <c r="M16" s="184"/>
      <c r="N16" s="184"/>
      <c r="O16" s="184"/>
      <c r="P16" s="184"/>
      <c r="Q16" s="184"/>
      <c r="R16" s="184"/>
      <c r="S16" s="184"/>
      <c r="T16" s="184"/>
    </row>
    <row r="17" spans="1:43" s="187" customFormat="1" ht="15.75" thickBot="1" x14ac:dyDescent="0.25">
      <c r="A17" s="347" t="s">
        <v>146</v>
      </c>
      <c r="B17" s="347"/>
      <c r="C17" s="347"/>
      <c r="D17" s="347"/>
      <c r="E17" s="347"/>
      <c r="F17" s="347"/>
      <c r="G17" s="347"/>
      <c r="H17" s="347"/>
      <c r="I17" s="347"/>
      <c r="J17" s="347"/>
      <c r="K17" s="347"/>
      <c r="L17" s="347"/>
      <c r="M17" s="347"/>
      <c r="N17" s="347"/>
      <c r="O17" s="347"/>
      <c r="P17" s="347"/>
      <c r="Q17" s="347"/>
      <c r="R17" s="347"/>
      <c r="S17" s="347"/>
      <c r="T17" s="348"/>
      <c r="U17" s="350" t="s">
        <v>657</v>
      </c>
      <c r="V17" s="347"/>
      <c r="W17" s="347"/>
      <c r="X17" s="347"/>
      <c r="Y17" s="347"/>
      <c r="Z17" s="347"/>
      <c r="AA17" s="347"/>
      <c r="AB17" s="347"/>
      <c r="AC17" s="347"/>
      <c r="AD17" s="347"/>
      <c r="AE17" s="347"/>
      <c r="AF17" s="347"/>
      <c r="AG17" s="347"/>
      <c r="AH17" s="347"/>
      <c r="AI17" s="347"/>
      <c r="AJ17" s="347"/>
      <c r="AK17" s="349" t="s">
        <v>484</v>
      </c>
      <c r="AL17" s="349"/>
      <c r="AM17" s="349"/>
      <c r="AN17" s="349"/>
      <c r="AO17" s="349"/>
      <c r="AP17" s="349"/>
      <c r="AQ17" s="349"/>
    </row>
    <row r="18" spans="1:43" s="190" customFormat="1" ht="45.95" customHeight="1" thickBot="1" x14ac:dyDescent="0.25">
      <c r="A18" s="188" t="s">
        <v>147</v>
      </c>
      <c r="B18" s="189" t="s">
        <v>148</v>
      </c>
      <c r="C18" s="189" t="s">
        <v>105</v>
      </c>
      <c r="D18" s="189" t="s">
        <v>104</v>
      </c>
      <c r="E18" s="189" t="s">
        <v>149</v>
      </c>
      <c r="F18" s="189" t="s">
        <v>150</v>
      </c>
      <c r="G18" s="189" t="s">
        <v>151</v>
      </c>
      <c r="H18" s="188" t="s">
        <v>112</v>
      </c>
      <c r="I18" s="188" t="s">
        <v>124</v>
      </c>
      <c r="J18" s="188" t="s">
        <v>125</v>
      </c>
      <c r="K18" s="188" t="s">
        <v>126</v>
      </c>
      <c r="L18" s="188" t="s">
        <v>127</v>
      </c>
      <c r="M18" s="188" t="s">
        <v>128</v>
      </c>
      <c r="N18" s="188" t="s">
        <v>129</v>
      </c>
      <c r="O18" s="188" t="s">
        <v>130</v>
      </c>
      <c r="P18" s="188" t="s">
        <v>131</v>
      </c>
      <c r="Q18" s="188" t="s">
        <v>132</v>
      </c>
      <c r="R18" s="188" t="s">
        <v>133</v>
      </c>
      <c r="S18" s="188" t="s">
        <v>109</v>
      </c>
      <c r="T18" s="188" t="s">
        <v>152</v>
      </c>
      <c r="U18" s="188" t="s">
        <v>153</v>
      </c>
      <c r="V18" s="188" t="s">
        <v>111</v>
      </c>
      <c r="W18" s="188" t="s">
        <v>154</v>
      </c>
      <c r="X18" s="188" t="s">
        <v>155</v>
      </c>
      <c r="Y18" s="188" t="s">
        <v>659</v>
      </c>
      <c r="Z18" s="188" t="s">
        <v>660</v>
      </c>
      <c r="AA18" s="188" t="s">
        <v>661</v>
      </c>
      <c r="AB18" s="188" t="s">
        <v>662</v>
      </c>
      <c r="AC18" s="188" t="s">
        <v>663</v>
      </c>
      <c r="AD18" s="188" t="s">
        <v>664</v>
      </c>
      <c r="AE18" s="188" t="s">
        <v>665</v>
      </c>
      <c r="AF18" s="188" t="s">
        <v>666</v>
      </c>
      <c r="AG18" s="188" t="s">
        <v>667</v>
      </c>
      <c r="AH18" s="188" t="s">
        <v>668</v>
      </c>
      <c r="AI18" s="188" t="s">
        <v>156</v>
      </c>
      <c r="AJ18" s="188" t="s">
        <v>157</v>
      </c>
      <c r="AK18" s="188" t="s">
        <v>158</v>
      </c>
      <c r="AL18" s="188" t="s">
        <v>159</v>
      </c>
      <c r="AM18" s="188" t="s">
        <v>160</v>
      </c>
      <c r="AN18" s="188" t="s">
        <v>161</v>
      </c>
      <c r="AO18" s="188" t="s">
        <v>162</v>
      </c>
      <c r="AP18" s="188" t="s">
        <v>163</v>
      </c>
      <c r="AQ18" s="188" t="s">
        <v>164</v>
      </c>
    </row>
    <row r="19" spans="1:43" s="194" customFormat="1" ht="15.75" thickBot="1" x14ac:dyDescent="0.3">
      <c r="A19" s="191" t="s">
        <v>165</v>
      </c>
      <c r="B19" s="192"/>
      <c r="C19" s="192"/>
      <c r="D19" s="192"/>
      <c r="E19" s="192"/>
      <c r="F19" s="192"/>
      <c r="G19" s="192"/>
      <c r="H19" s="192"/>
      <c r="I19" s="192"/>
      <c r="J19" s="192"/>
      <c r="K19" s="192"/>
      <c r="L19" s="192"/>
      <c r="M19" s="192"/>
      <c r="N19" s="192"/>
      <c r="O19" s="192"/>
      <c r="P19" s="192"/>
      <c r="Q19" s="192"/>
      <c r="R19" s="192"/>
      <c r="S19" s="193"/>
      <c r="T19" s="192"/>
      <c r="U19" s="192"/>
      <c r="V19" s="192"/>
      <c r="W19" s="192"/>
      <c r="X19" s="192"/>
      <c r="Y19" s="192"/>
      <c r="Z19" s="192"/>
      <c r="AA19" s="192"/>
      <c r="AB19" s="192"/>
      <c r="AC19" s="192"/>
      <c r="AD19" s="193"/>
      <c r="AE19" s="193"/>
      <c r="AF19" s="193"/>
      <c r="AG19" s="192"/>
      <c r="AH19" s="192"/>
      <c r="AI19" s="193"/>
      <c r="AJ19" s="193"/>
      <c r="AK19" s="193"/>
      <c r="AL19" s="193"/>
      <c r="AM19" s="193"/>
      <c r="AN19" s="193"/>
      <c r="AO19" s="193"/>
      <c r="AP19" s="193"/>
      <c r="AQ19" s="193"/>
    </row>
    <row r="20" spans="1:43" s="190" customFormat="1" ht="57.75" thickBot="1" x14ac:dyDescent="0.25">
      <c r="A20" s="123" t="s">
        <v>166</v>
      </c>
      <c r="B20" s="195"/>
      <c r="C20" s="195"/>
      <c r="D20" s="195"/>
      <c r="E20" s="195"/>
      <c r="F20" s="195"/>
      <c r="G20" s="195"/>
      <c r="H20" s="195"/>
      <c r="I20" s="196"/>
      <c r="J20" s="196"/>
      <c r="K20" s="196"/>
      <c r="L20" s="196"/>
      <c r="M20" s="196"/>
      <c r="N20" s="196"/>
      <c r="O20" s="196"/>
      <c r="P20" s="196"/>
      <c r="Q20" s="196"/>
      <c r="R20" s="196"/>
      <c r="S20" s="196"/>
      <c r="T20" s="139"/>
      <c r="U20" s="139"/>
      <c r="V20" s="196"/>
      <c r="W20" s="195"/>
      <c r="X20" s="196"/>
      <c r="Y20" s="197">
        <f>SUM(Y21:Y41)</f>
        <v>0</v>
      </c>
      <c r="Z20" s="197">
        <f t="shared" ref="Z20:AH20" si="0">SUM(Z21:Z41)</f>
        <v>0</v>
      </c>
      <c r="AA20" s="197">
        <f t="shared" si="0"/>
        <v>0</v>
      </c>
      <c r="AB20" s="197">
        <f t="shared" si="0"/>
        <v>0</v>
      </c>
      <c r="AC20" s="197">
        <f t="shared" si="0"/>
        <v>0</v>
      </c>
      <c r="AD20" s="197">
        <f t="shared" si="0"/>
        <v>0</v>
      </c>
      <c r="AE20" s="197">
        <f t="shared" si="0"/>
        <v>0</v>
      </c>
      <c r="AF20" s="197">
        <f t="shared" si="0"/>
        <v>0</v>
      </c>
      <c r="AG20" s="197">
        <f t="shared" si="0"/>
        <v>0</v>
      </c>
      <c r="AH20" s="197">
        <f t="shared" si="0"/>
        <v>0</v>
      </c>
      <c r="AI20" s="197">
        <f>SUM(AI21:AI41)</f>
        <v>0</v>
      </c>
      <c r="AJ20" s="198" t="s">
        <v>167</v>
      </c>
      <c r="AK20" s="198"/>
      <c r="AL20" s="199"/>
      <c r="AM20" s="198"/>
      <c r="AN20" s="198"/>
      <c r="AO20" s="198"/>
      <c r="AP20" s="198"/>
      <c r="AQ20" s="199"/>
    </row>
    <row r="21" spans="1:43" s="187" customFormat="1" ht="15.75" thickBot="1" x14ac:dyDescent="0.25">
      <c r="A21" s="191" t="s">
        <v>168</v>
      </c>
      <c r="B21" s="200"/>
      <c r="C21" s="200"/>
      <c r="D21" s="200"/>
      <c r="E21" s="200"/>
      <c r="F21" s="200"/>
      <c r="G21" s="200"/>
      <c r="H21" s="201"/>
      <c r="I21" s="202"/>
      <c r="J21" s="202"/>
      <c r="K21" s="202"/>
      <c r="L21" s="202"/>
      <c r="M21" s="202"/>
      <c r="N21" s="202"/>
      <c r="O21" s="202"/>
      <c r="P21" s="202"/>
      <c r="Q21" s="202"/>
      <c r="R21" s="202"/>
      <c r="S21" s="202"/>
      <c r="T21" s="193"/>
      <c r="U21" s="193"/>
      <c r="V21" s="202"/>
      <c r="W21" s="201"/>
      <c r="X21" s="202"/>
      <c r="Y21" s="203"/>
      <c r="Z21" s="203"/>
      <c r="AA21" s="203"/>
      <c r="AB21" s="203"/>
      <c r="AC21" s="203"/>
      <c r="AD21" s="203"/>
      <c r="AE21" s="203"/>
      <c r="AF21" s="203"/>
      <c r="AG21" s="203"/>
      <c r="AH21" s="203"/>
      <c r="AI21" s="203"/>
      <c r="AJ21" s="193"/>
      <c r="AK21" s="193"/>
      <c r="AL21" s="193"/>
      <c r="AM21" s="193"/>
      <c r="AN21" s="193"/>
      <c r="AO21" s="193"/>
      <c r="AP21" s="193"/>
      <c r="AQ21" s="193"/>
    </row>
    <row r="22" spans="1:43" ht="29.25" thickBot="1" x14ac:dyDescent="0.25">
      <c r="A22" s="123" t="s">
        <v>24</v>
      </c>
      <c r="B22" s="165"/>
      <c r="C22" s="165"/>
      <c r="D22" s="165"/>
      <c r="E22" s="165"/>
      <c r="F22" s="165"/>
      <c r="G22" s="165"/>
      <c r="H22" s="204"/>
      <c r="I22" s="205"/>
      <c r="J22" s="205"/>
      <c r="K22" s="205"/>
      <c r="L22" s="205"/>
      <c r="M22" s="205"/>
      <c r="N22" s="205"/>
      <c r="O22" s="205"/>
      <c r="P22" s="205"/>
      <c r="Q22" s="205"/>
      <c r="R22" s="205"/>
      <c r="S22" s="206">
        <f>SUM(I22:R22)</f>
        <v>0</v>
      </c>
      <c r="T22" s="198"/>
      <c r="U22" s="199"/>
      <c r="V22" s="207"/>
      <c r="W22" s="204"/>
      <c r="X22" s="204"/>
      <c r="Y22" s="205"/>
      <c r="Z22" s="205"/>
      <c r="AA22" s="205"/>
      <c r="AB22" s="205"/>
      <c r="AC22" s="205"/>
      <c r="AD22" s="205"/>
      <c r="AE22" s="205"/>
      <c r="AF22" s="205"/>
      <c r="AG22" s="205"/>
      <c r="AH22" s="205"/>
      <c r="AI22" s="197">
        <f>SUM(Y22:AH22)</f>
        <v>0</v>
      </c>
      <c r="AJ22" s="198" t="s">
        <v>169</v>
      </c>
      <c r="AK22" s="198"/>
      <c r="AL22" s="199"/>
      <c r="AM22" s="198"/>
      <c r="AN22" s="198"/>
      <c r="AO22" s="198"/>
      <c r="AP22" s="198"/>
      <c r="AQ22" s="199"/>
    </row>
    <row r="23" spans="1:43" ht="29.25" thickBot="1" x14ac:dyDescent="0.25">
      <c r="A23" s="123" t="s">
        <v>24</v>
      </c>
      <c r="B23" s="165"/>
      <c r="C23" s="165"/>
      <c r="D23" s="165"/>
      <c r="E23" s="165"/>
      <c r="F23" s="165"/>
      <c r="G23" s="165"/>
      <c r="H23" s="204"/>
      <c r="I23" s="205"/>
      <c r="J23" s="205"/>
      <c r="K23" s="205"/>
      <c r="L23" s="205"/>
      <c r="M23" s="205"/>
      <c r="N23" s="205"/>
      <c r="O23" s="205"/>
      <c r="P23" s="205"/>
      <c r="Q23" s="205"/>
      <c r="R23" s="205"/>
      <c r="S23" s="206">
        <f t="shared" ref="S23:S24" si="1">SUM(I23:R23)</f>
        <v>0</v>
      </c>
      <c r="T23" s="198"/>
      <c r="U23" s="199"/>
      <c r="V23" s="207"/>
      <c r="W23" s="204"/>
      <c r="X23" s="207"/>
      <c r="Y23" s="205"/>
      <c r="Z23" s="205"/>
      <c r="AA23" s="205"/>
      <c r="AB23" s="205"/>
      <c r="AC23" s="205"/>
      <c r="AD23" s="205"/>
      <c r="AE23" s="205"/>
      <c r="AF23" s="205"/>
      <c r="AG23" s="205"/>
      <c r="AH23" s="205"/>
      <c r="AI23" s="197">
        <f t="shared" ref="AI23:AI28" si="2">SUM(Y23:AH23)</f>
        <v>0</v>
      </c>
      <c r="AJ23" s="198" t="s">
        <v>169</v>
      </c>
      <c r="AK23" s="198"/>
      <c r="AL23" s="199"/>
      <c r="AM23" s="198"/>
      <c r="AN23" s="198"/>
      <c r="AO23" s="198"/>
      <c r="AP23" s="198"/>
      <c r="AQ23" s="199"/>
    </row>
    <row r="24" spans="1:43" ht="29.25" thickBot="1" x14ac:dyDescent="0.25">
      <c r="A24" s="123" t="s">
        <v>24</v>
      </c>
      <c r="B24" s="165"/>
      <c r="C24" s="165"/>
      <c r="D24" s="165"/>
      <c r="E24" s="165"/>
      <c r="F24" s="165"/>
      <c r="G24" s="165"/>
      <c r="H24" s="204"/>
      <c r="I24" s="205"/>
      <c r="J24" s="205"/>
      <c r="K24" s="205"/>
      <c r="L24" s="205"/>
      <c r="M24" s="205"/>
      <c r="N24" s="205"/>
      <c r="O24" s="205"/>
      <c r="P24" s="205"/>
      <c r="Q24" s="205"/>
      <c r="R24" s="205"/>
      <c r="S24" s="206">
        <f t="shared" si="1"/>
        <v>0</v>
      </c>
      <c r="T24" s="198"/>
      <c r="U24" s="199"/>
      <c r="V24" s="207"/>
      <c r="W24" s="204"/>
      <c r="X24" s="207"/>
      <c r="Y24" s="205"/>
      <c r="Z24" s="205"/>
      <c r="AA24" s="205"/>
      <c r="AB24" s="205"/>
      <c r="AC24" s="205"/>
      <c r="AD24" s="205"/>
      <c r="AE24" s="205"/>
      <c r="AF24" s="205"/>
      <c r="AG24" s="205"/>
      <c r="AH24" s="205"/>
      <c r="AI24" s="197">
        <f t="shared" si="2"/>
        <v>0</v>
      </c>
      <c r="AJ24" s="198" t="s">
        <v>169</v>
      </c>
      <c r="AK24" s="198"/>
      <c r="AL24" s="199"/>
      <c r="AM24" s="198"/>
      <c r="AN24" s="198"/>
      <c r="AO24" s="198"/>
      <c r="AP24" s="198"/>
      <c r="AQ24" s="199"/>
    </row>
    <row r="25" spans="1:43" s="187" customFormat="1" ht="15.75" thickBot="1" x14ac:dyDescent="0.25">
      <c r="A25" s="191" t="s">
        <v>170</v>
      </c>
      <c r="B25" s="200"/>
      <c r="C25" s="200"/>
      <c r="D25" s="200"/>
      <c r="E25" s="200"/>
      <c r="F25" s="200"/>
      <c r="G25" s="200"/>
      <c r="H25" s="201"/>
      <c r="I25" s="203"/>
      <c r="J25" s="203"/>
      <c r="K25" s="203"/>
      <c r="L25" s="203"/>
      <c r="M25" s="203"/>
      <c r="N25" s="203"/>
      <c r="O25" s="203"/>
      <c r="P25" s="203"/>
      <c r="Q25" s="203"/>
      <c r="R25" s="203"/>
      <c r="S25" s="203"/>
      <c r="T25" s="193"/>
      <c r="U25" s="193"/>
      <c r="V25" s="202"/>
      <c r="W25" s="201"/>
      <c r="X25" s="208"/>
      <c r="Y25" s="209"/>
      <c r="Z25" s="209"/>
      <c r="AA25" s="209"/>
      <c r="AB25" s="209"/>
      <c r="AC25" s="209"/>
      <c r="AD25" s="209"/>
      <c r="AE25" s="209"/>
      <c r="AF25" s="209"/>
      <c r="AG25" s="209"/>
      <c r="AH25" s="209"/>
      <c r="AI25" s="209"/>
      <c r="AJ25" s="193"/>
      <c r="AK25" s="193"/>
      <c r="AL25" s="193"/>
      <c r="AM25" s="193"/>
      <c r="AN25" s="193"/>
      <c r="AO25" s="193"/>
      <c r="AP25" s="193"/>
      <c r="AQ25" s="193"/>
    </row>
    <row r="26" spans="1:43" ht="43.5" thickBot="1" x14ac:dyDescent="0.25">
      <c r="A26" s="123" t="s">
        <v>25</v>
      </c>
      <c r="B26" s="165" t="s">
        <v>772</v>
      </c>
      <c r="C26" s="165" t="s">
        <v>772</v>
      </c>
      <c r="D26" s="165" t="s">
        <v>773</v>
      </c>
      <c r="E26" s="165" t="s">
        <v>773</v>
      </c>
      <c r="F26" s="165" t="s">
        <v>773</v>
      </c>
      <c r="G26" s="165" t="s">
        <v>773</v>
      </c>
      <c r="H26" s="204" t="s">
        <v>773</v>
      </c>
      <c r="I26" s="205"/>
      <c r="J26" s="205"/>
      <c r="K26" s="205"/>
      <c r="L26" s="205"/>
      <c r="M26" s="205"/>
      <c r="N26" s="205"/>
      <c r="O26" s="205"/>
      <c r="P26" s="205"/>
      <c r="Q26" s="205"/>
      <c r="R26" s="205"/>
      <c r="S26" s="206">
        <f t="shared" ref="S26" si="3">SUM(I26:R26)</f>
        <v>0</v>
      </c>
      <c r="T26" s="198" t="s">
        <v>774</v>
      </c>
      <c r="U26" s="199"/>
      <c r="V26" s="207"/>
      <c r="W26" s="204"/>
      <c r="X26" s="207"/>
      <c r="Y26" s="205">
        <v>0</v>
      </c>
      <c r="Z26" s="205">
        <v>0</v>
      </c>
      <c r="AA26" s="205">
        <v>0</v>
      </c>
      <c r="AB26" s="205">
        <v>0</v>
      </c>
      <c r="AC26" s="205">
        <v>0</v>
      </c>
      <c r="AD26" s="205">
        <v>0</v>
      </c>
      <c r="AE26" s="205">
        <v>0</v>
      </c>
      <c r="AF26" s="205">
        <v>0</v>
      </c>
      <c r="AG26" s="205">
        <v>0</v>
      </c>
      <c r="AH26" s="205">
        <v>0</v>
      </c>
      <c r="AI26" s="197">
        <f>SUM(Y26:AH26)</f>
        <v>0</v>
      </c>
      <c r="AJ26" s="198" t="s">
        <v>169</v>
      </c>
      <c r="AK26" s="198"/>
      <c r="AL26" s="199"/>
      <c r="AM26" s="198"/>
      <c r="AN26" s="198"/>
      <c r="AO26" s="198"/>
      <c r="AP26" s="198"/>
      <c r="AQ26" s="199"/>
    </row>
    <row r="27" spans="1:43" ht="29.25" thickBot="1" x14ac:dyDescent="0.25">
      <c r="A27" s="123" t="s">
        <v>25</v>
      </c>
      <c r="B27" s="165"/>
      <c r="C27" s="165"/>
      <c r="D27" s="165"/>
      <c r="E27" s="165"/>
      <c r="F27" s="165"/>
      <c r="G27" s="165"/>
      <c r="H27" s="204"/>
      <c r="I27" s="205"/>
      <c r="J27" s="205"/>
      <c r="K27" s="205"/>
      <c r="L27" s="205"/>
      <c r="M27" s="205"/>
      <c r="N27" s="205"/>
      <c r="O27" s="205"/>
      <c r="P27" s="205"/>
      <c r="Q27" s="205"/>
      <c r="R27" s="205"/>
      <c r="S27" s="206">
        <f t="shared" ref="S27:S28" si="4">SUM(I27:R27)</f>
        <v>0</v>
      </c>
      <c r="T27" s="198"/>
      <c r="U27" s="199"/>
      <c r="V27" s="207"/>
      <c r="W27" s="204"/>
      <c r="X27" s="207"/>
      <c r="Y27" s="205"/>
      <c r="Z27" s="205"/>
      <c r="AA27" s="205"/>
      <c r="AB27" s="205"/>
      <c r="AC27" s="205"/>
      <c r="AD27" s="205"/>
      <c r="AE27" s="205"/>
      <c r="AF27" s="205"/>
      <c r="AG27" s="205"/>
      <c r="AH27" s="205"/>
      <c r="AI27" s="197">
        <f t="shared" si="2"/>
        <v>0</v>
      </c>
      <c r="AJ27" s="198" t="s">
        <v>169</v>
      </c>
      <c r="AK27" s="198"/>
      <c r="AL27" s="199"/>
      <c r="AM27" s="198"/>
      <c r="AN27" s="198"/>
      <c r="AO27" s="198"/>
      <c r="AP27" s="198"/>
      <c r="AQ27" s="199"/>
    </row>
    <row r="28" spans="1:43" ht="29.25" thickBot="1" x14ac:dyDescent="0.25">
      <c r="A28" s="123" t="s">
        <v>25</v>
      </c>
      <c r="B28" s="165"/>
      <c r="C28" s="165"/>
      <c r="D28" s="165"/>
      <c r="E28" s="165"/>
      <c r="F28" s="165"/>
      <c r="G28" s="165"/>
      <c r="H28" s="204"/>
      <c r="I28" s="205"/>
      <c r="J28" s="205"/>
      <c r="K28" s="205"/>
      <c r="L28" s="205"/>
      <c r="M28" s="205"/>
      <c r="N28" s="205"/>
      <c r="O28" s="205"/>
      <c r="P28" s="205"/>
      <c r="Q28" s="205"/>
      <c r="R28" s="205"/>
      <c r="S28" s="206">
        <f t="shared" si="4"/>
        <v>0</v>
      </c>
      <c r="T28" s="198"/>
      <c r="U28" s="199"/>
      <c r="V28" s="207"/>
      <c r="W28" s="204"/>
      <c r="X28" s="207"/>
      <c r="Y28" s="205"/>
      <c r="Z28" s="205"/>
      <c r="AA28" s="205"/>
      <c r="AB28" s="205"/>
      <c r="AC28" s="205"/>
      <c r="AD28" s="205"/>
      <c r="AE28" s="205"/>
      <c r="AF28" s="205"/>
      <c r="AG28" s="205"/>
      <c r="AH28" s="205"/>
      <c r="AI28" s="197">
        <f t="shared" si="2"/>
        <v>0</v>
      </c>
      <c r="AJ28" s="198" t="s">
        <v>169</v>
      </c>
      <c r="AK28" s="198"/>
      <c r="AL28" s="199"/>
      <c r="AM28" s="198"/>
      <c r="AN28" s="198"/>
      <c r="AO28" s="198"/>
      <c r="AP28" s="198"/>
      <c r="AQ28" s="199"/>
    </row>
    <row r="29" spans="1:43" s="187" customFormat="1" ht="15.75" thickBot="1" x14ac:dyDescent="0.25">
      <c r="A29" s="191" t="s">
        <v>171</v>
      </c>
      <c r="B29" s="200"/>
      <c r="C29" s="200"/>
      <c r="D29" s="200"/>
      <c r="E29" s="200"/>
      <c r="F29" s="200"/>
      <c r="G29" s="200"/>
      <c r="H29" s="201"/>
      <c r="I29" s="203"/>
      <c r="J29" s="203"/>
      <c r="K29" s="203"/>
      <c r="L29" s="203"/>
      <c r="M29" s="203"/>
      <c r="N29" s="203"/>
      <c r="O29" s="203"/>
      <c r="P29" s="203"/>
      <c r="Q29" s="203"/>
      <c r="R29" s="203"/>
      <c r="S29" s="203"/>
      <c r="T29" s="210"/>
      <c r="U29" s="193"/>
      <c r="V29" s="202"/>
      <c r="W29" s="201"/>
      <c r="X29" s="208"/>
      <c r="Y29" s="209"/>
      <c r="Z29" s="209"/>
      <c r="AA29" s="209"/>
      <c r="AB29" s="209"/>
      <c r="AC29" s="209"/>
      <c r="AD29" s="209"/>
      <c r="AE29" s="209"/>
      <c r="AF29" s="209"/>
      <c r="AG29" s="209"/>
      <c r="AH29" s="209"/>
      <c r="AI29" s="209"/>
      <c r="AJ29" s="193"/>
      <c r="AK29" s="193"/>
      <c r="AL29" s="193"/>
      <c r="AM29" s="193"/>
      <c r="AN29" s="193"/>
      <c r="AO29" s="193"/>
      <c r="AP29" s="193"/>
      <c r="AQ29" s="193"/>
    </row>
    <row r="30" spans="1:43" ht="29.25" thickBot="1" x14ac:dyDescent="0.25">
      <c r="A30" s="123" t="s">
        <v>26</v>
      </c>
      <c r="B30" s="165"/>
      <c r="C30" s="165"/>
      <c r="D30" s="165"/>
      <c r="E30" s="165"/>
      <c r="F30" s="165"/>
      <c r="G30" s="165"/>
      <c r="H30" s="204"/>
      <c r="I30" s="205"/>
      <c r="J30" s="205"/>
      <c r="K30" s="205"/>
      <c r="L30" s="205"/>
      <c r="M30" s="205"/>
      <c r="N30" s="205"/>
      <c r="O30" s="205"/>
      <c r="P30" s="205"/>
      <c r="Q30" s="205"/>
      <c r="R30" s="205"/>
      <c r="S30" s="206">
        <f>SUM(I30:R30)</f>
        <v>0</v>
      </c>
      <c r="T30" s="198"/>
      <c r="U30" s="199"/>
      <c r="V30" s="207"/>
      <c r="W30" s="204"/>
      <c r="X30" s="207"/>
      <c r="Y30" s="205"/>
      <c r="Z30" s="205"/>
      <c r="AA30" s="205"/>
      <c r="AB30" s="205"/>
      <c r="AC30" s="205"/>
      <c r="AD30" s="205"/>
      <c r="AE30" s="205"/>
      <c r="AF30" s="205"/>
      <c r="AG30" s="205"/>
      <c r="AH30" s="205"/>
      <c r="AI30" s="197">
        <f t="shared" ref="AI30:AI32" si="5">SUM(Y30:AH30)</f>
        <v>0</v>
      </c>
      <c r="AJ30" s="198" t="s">
        <v>169</v>
      </c>
      <c r="AK30" s="198"/>
      <c r="AL30" s="199"/>
      <c r="AM30" s="198"/>
      <c r="AN30" s="198"/>
      <c r="AO30" s="198"/>
      <c r="AP30" s="198"/>
      <c r="AQ30" s="199"/>
    </row>
    <row r="31" spans="1:43" ht="29.25" thickBot="1" x14ac:dyDescent="0.25">
      <c r="A31" s="123" t="s">
        <v>26</v>
      </c>
      <c r="B31" s="165"/>
      <c r="C31" s="165"/>
      <c r="D31" s="165"/>
      <c r="E31" s="165"/>
      <c r="F31" s="165"/>
      <c r="G31" s="165"/>
      <c r="H31" s="204"/>
      <c r="I31" s="205"/>
      <c r="J31" s="205"/>
      <c r="K31" s="205"/>
      <c r="L31" s="205"/>
      <c r="M31" s="205"/>
      <c r="N31" s="205"/>
      <c r="O31" s="205"/>
      <c r="P31" s="205"/>
      <c r="Q31" s="205"/>
      <c r="R31" s="205"/>
      <c r="S31" s="206">
        <f t="shared" ref="S31:S32" si="6">SUM(I31:R31)</f>
        <v>0</v>
      </c>
      <c r="T31" s="198"/>
      <c r="U31" s="199"/>
      <c r="V31" s="207"/>
      <c r="W31" s="204"/>
      <c r="X31" s="207"/>
      <c r="Y31" s="205"/>
      <c r="Z31" s="205"/>
      <c r="AA31" s="205"/>
      <c r="AB31" s="205"/>
      <c r="AC31" s="205"/>
      <c r="AD31" s="205"/>
      <c r="AE31" s="205"/>
      <c r="AF31" s="205"/>
      <c r="AG31" s="205"/>
      <c r="AH31" s="205"/>
      <c r="AI31" s="197">
        <f t="shared" si="5"/>
        <v>0</v>
      </c>
      <c r="AJ31" s="198" t="s">
        <v>169</v>
      </c>
      <c r="AK31" s="198"/>
      <c r="AL31" s="199"/>
      <c r="AM31" s="198"/>
      <c r="AN31" s="198"/>
      <c r="AO31" s="198"/>
      <c r="AP31" s="198"/>
      <c r="AQ31" s="199"/>
    </row>
    <row r="32" spans="1:43" ht="29.25" thickBot="1" x14ac:dyDescent="0.25">
      <c r="A32" s="123" t="s">
        <v>26</v>
      </c>
      <c r="B32" s="165"/>
      <c r="C32" s="165"/>
      <c r="D32" s="165"/>
      <c r="E32" s="165"/>
      <c r="F32" s="165"/>
      <c r="G32" s="165"/>
      <c r="H32" s="204"/>
      <c r="I32" s="205"/>
      <c r="J32" s="205"/>
      <c r="K32" s="205"/>
      <c r="L32" s="205"/>
      <c r="M32" s="205"/>
      <c r="N32" s="205"/>
      <c r="O32" s="205"/>
      <c r="P32" s="205"/>
      <c r="Q32" s="205"/>
      <c r="R32" s="205"/>
      <c r="S32" s="206">
        <f t="shared" si="6"/>
        <v>0</v>
      </c>
      <c r="T32" s="198"/>
      <c r="U32" s="199"/>
      <c r="V32" s="207"/>
      <c r="W32" s="204"/>
      <c r="X32" s="207"/>
      <c r="Y32" s="205"/>
      <c r="Z32" s="205"/>
      <c r="AA32" s="205"/>
      <c r="AB32" s="205"/>
      <c r="AC32" s="205"/>
      <c r="AD32" s="205"/>
      <c r="AE32" s="205"/>
      <c r="AF32" s="205"/>
      <c r="AG32" s="205"/>
      <c r="AH32" s="205"/>
      <c r="AI32" s="197">
        <f t="shared" si="5"/>
        <v>0</v>
      </c>
      <c r="AJ32" s="198" t="s">
        <v>169</v>
      </c>
      <c r="AK32" s="198"/>
      <c r="AL32" s="199"/>
      <c r="AM32" s="198"/>
      <c r="AN32" s="198"/>
      <c r="AO32" s="198"/>
      <c r="AP32" s="198"/>
      <c r="AQ32" s="199"/>
    </row>
    <row r="33" spans="1:43" ht="15.75" thickBot="1" x14ac:dyDescent="0.25">
      <c r="A33" s="191" t="s">
        <v>172</v>
      </c>
      <c r="B33" s="200"/>
      <c r="C33" s="200"/>
      <c r="D33" s="200"/>
      <c r="E33" s="200"/>
      <c r="F33" s="200"/>
      <c r="G33" s="200"/>
      <c r="H33" s="201"/>
      <c r="I33" s="203"/>
      <c r="J33" s="203"/>
      <c r="K33" s="203"/>
      <c r="L33" s="203"/>
      <c r="M33" s="203"/>
      <c r="N33" s="203"/>
      <c r="O33" s="203"/>
      <c r="P33" s="203"/>
      <c r="Q33" s="203"/>
      <c r="R33" s="203"/>
      <c r="S33" s="203"/>
      <c r="T33" s="193"/>
      <c r="U33" s="193"/>
      <c r="V33" s="202"/>
      <c r="W33" s="201"/>
      <c r="X33" s="208"/>
      <c r="Y33" s="209"/>
      <c r="Z33" s="209"/>
      <c r="AA33" s="209"/>
      <c r="AB33" s="209"/>
      <c r="AC33" s="209"/>
      <c r="AD33" s="209"/>
      <c r="AE33" s="209"/>
      <c r="AF33" s="209"/>
      <c r="AG33" s="209"/>
      <c r="AH33" s="209"/>
      <c r="AI33" s="209"/>
      <c r="AJ33" s="193"/>
      <c r="AK33" s="193"/>
      <c r="AL33" s="193"/>
      <c r="AM33" s="193"/>
      <c r="AN33" s="193"/>
      <c r="AO33" s="193"/>
      <c r="AP33" s="193"/>
      <c r="AQ33" s="193"/>
    </row>
    <row r="34" spans="1:43" ht="29.25" thickBot="1" x14ac:dyDescent="0.25">
      <c r="A34" s="123" t="s">
        <v>27</v>
      </c>
      <c r="B34" s="165"/>
      <c r="C34" s="165"/>
      <c r="D34" s="165"/>
      <c r="E34" s="165"/>
      <c r="F34" s="165"/>
      <c r="G34" s="165"/>
      <c r="H34" s="204"/>
      <c r="I34" s="205"/>
      <c r="J34" s="205"/>
      <c r="K34" s="205"/>
      <c r="L34" s="205"/>
      <c r="M34" s="205"/>
      <c r="N34" s="205"/>
      <c r="O34" s="205"/>
      <c r="P34" s="205"/>
      <c r="Q34" s="205"/>
      <c r="R34" s="205"/>
      <c r="S34" s="206">
        <f>SUM(I34:R34)</f>
        <v>0</v>
      </c>
      <c r="T34" s="198"/>
      <c r="U34" s="199"/>
      <c r="V34" s="207"/>
      <c r="W34" s="204"/>
      <c r="X34" s="207"/>
      <c r="Y34" s="205"/>
      <c r="Z34" s="205"/>
      <c r="AA34" s="205"/>
      <c r="AB34" s="205"/>
      <c r="AC34" s="205"/>
      <c r="AD34" s="205"/>
      <c r="AE34" s="205"/>
      <c r="AF34" s="205"/>
      <c r="AG34" s="205"/>
      <c r="AH34" s="205"/>
      <c r="AI34" s="197">
        <f t="shared" ref="AI34:AI36" si="7">SUM(Y34:AH34)</f>
        <v>0</v>
      </c>
      <c r="AJ34" s="198" t="s">
        <v>169</v>
      </c>
      <c r="AK34" s="198"/>
      <c r="AL34" s="199"/>
      <c r="AM34" s="198"/>
      <c r="AN34" s="198"/>
      <c r="AO34" s="198"/>
      <c r="AP34" s="198"/>
      <c r="AQ34" s="199"/>
    </row>
    <row r="35" spans="1:43" ht="29.25" thickBot="1" x14ac:dyDescent="0.25">
      <c r="A35" s="123" t="s">
        <v>27</v>
      </c>
      <c r="B35" s="165"/>
      <c r="C35" s="165"/>
      <c r="D35" s="165"/>
      <c r="E35" s="165"/>
      <c r="F35" s="165"/>
      <c r="G35" s="165"/>
      <c r="H35" s="204"/>
      <c r="I35" s="205"/>
      <c r="J35" s="205"/>
      <c r="K35" s="205"/>
      <c r="L35" s="205"/>
      <c r="M35" s="205"/>
      <c r="N35" s="205"/>
      <c r="O35" s="205"/>
      <c r="P35" s="205"/>
      <c r="Q35" s="205"/>
      <c r="R35" s="205"/>
      <c r="S35" s="206">
        <f t="shared" ref="S35:S36" si="8">SUM(I35:R35)</f>
        <v>0</v>
      </c>
      <c r="T35" s="198"/>
      <c r="U35" s="199"/>
      <c r="V35" s="207"/>
      <c r="W35" s="204"/>
      <c r="X35" s="207"/>
      <c r="Y35" s="205"/>
      <c r="Z35" s="205"/>
      <c r="AA35" s="205"/>
      <c r="AB35" s="205"/>
      <c r="AC35" s="205"/>
      <c r="AD35" s="205"/>
      <c r="AE35" s="205"/>
      <c r="AF35" s="205"/>
      <c r="AG35" s="205"/>
      <c r="AH35" s="205"/>
      <c r="AI35" s="197">
        <f t="shared" si="7"/>
        <v>0</v>
      </c>
      <c r="AJ35" s="198" t="s">
        <v>169</v>
      </c>
      <c r="AK35" s="198"/>
      <c r="AL35" s="199"/>
      <c r="AM35" s="198"/>
      <c r="AN35" s="198"/>
      <c r="AO35" s="198"/>
      <c r="AP35" s="198"/>
      <c r="AQ35" s="199"/>
    </row>
    <row r="36" spans="1:43" ht="29.25" thickBot="1" x14ac:dyDescent="0.25">
      <c r="A36" s="123" t="s">
        <v>27</v>
      </c>
      <c r="B36" s="165"/>
      <c r="C36" s="165"/>
      <c r="D36" s="165"/>
      <c r="E36" s="165"/>
      <c r="F36" s="165"/>
      <c r="G36" s="165"/>
      <c r="H36" s="204"/>
      <c r="I36" s="205"/>
      <c r="J36" s="205"/>
      <c r="K36" s="205"/>
      <c r="L36" s="205"/>
      <c r="M36" s="205"/>
      <c r="N36" s="205"/>
      <c r="O36" s="205"/>
      <c r="P36" s="205"/>
      <c r="Q36" s="205"/>
      <c r="R36" s="205"/>
      <c r="S36" s="206">
        <f t="shared" si="8"/>
        <v>0</v>
      </c>
      <c r="T36" s="198"/>
      <c r="U36" s="199"/>
      <c r="V36" s="207"/>
      <c r="W36" s="204"/>
      <c r="X36" s="207"/>
      <c r="Y36" s="205"/>
      <c r="Z36" s="205"/>
      <c r="AA36" s="205"/>
      <c r="AB36" s="205"/>
      <c r="AC36" s="205"/>
      <c r="AD36" s="205"/>
      <c r="AE36" s="205"/>
      <c r="AF36" s="205"/>
      <c r="AG36" s="205"/>
      <c r="AH36" s="205"/>
      <c r="AI36" s="197">
        <f t="shared" si="7"/>
        <v>0</v>
      </c>
      <c r="AJ36" s="198" t="s">
        <v>169</v>
      </c>
      <c r="AK36" s="198"/>
      <c r="AL36" s="199"/>
      <c r="AM36" s="198"/>
      <c r="AN36" s="198"/>
      <c r="AO36" s="198"/>
      <c r="AP36" s="198"/>
      <c r="AQ36" s="199"/>
    </row>
    <row r="37" spans="1:43" ht="15.75" thickBot="1" x14ac:dyDescent="0.25">
      <c r="A37" s="191" t="s">
        <v>173</v>
      </c>
      <c r="B37" s="200"/>
      <c r="C37" s="200"/>
      <c r="D37" s="200"/>
      <c r="E37" s="200"/>
      <c r="F37" s="200"/>
      <c r="G37" s="200"/>
      <c r="H37" s="201"/>
      <c r="I37" s="203"/>
      <c r="J37" s="203"/>
      <c r="K37" s="203"/>
      <c r="L37" s="203"/>
      <c r="M37" s="203"/>
      <c r="N37" s="203"/>
      <c r="O37" s="203"/>
      <c r="P37" s="203"/>
      <c r="Q37" s="203"/>
      <c r="R37" s="203"/>
      <c r="S37" s="203"/>
      <c r="T37" s="193"/>
      <c r="U37" s="193"/>
      <c r="V37" s="202"/>
      <c r="W37" s="201"/>
      <c r="X37" s="208"/>
      <c r="Y37" s="209"/>
      <c r="Z37" s="209"/>
      <c r="AA37" s="209"/>
      <c r="AB37" s="209"/>
      <c r="AC37" s="209"/>
      <c r="AD37" s="209"/>
      <c r="AE37" s="209"/>
      <c r="AF37" s="209"/>
      <c r="AG37" s="209"/>
      <c r="AH37" s="209"/>
      <c r="AI37" s="209"/>
      <c r="AJ37" s="193"/>
      <c r="AK37" s="193"/>
      <c r="AL37" s="193"/>
      <c r="AM37" s="193"/>
      <c r="AN37" s="193"/>
      <c r="AO37" s="193"/>
      <c r="AP37" s="193"/>
      <c r="AQ37" s="193"/>
    </row>
    <row r="38" spans="1:43" ht="29.25" thickBot="1" x14ac:dyDescent="0.25">
      <c r="A38" s="123" t="s">
        <v>28</v>
      </c>
      <c r="B38" s="165"/>
      <c r="C38" s="165"/>
      <c r="D38" s="165"/>
      <c r="E38" s="165"/>
      <c r="F38" s="165"/>
      <c r="G38" s="165"/>
      <c r="H38" s="204"/>
      <c r="I38" s="205"/>
      <c r="J38" s="205"/>
      <c r="K38" s="205"/>
      <c r="L38" s="205"/>
      <c r="M38" s="205"/>
      <c r="N38" s="205"/>
      <c r="O38" s="205"/>
      <c r="P38" s="205"/>
      <c r="Q38" s="205"/>
      <c r="R38" s="205"/>
      <c r="S38" s="206">
        <f t="shared" ref="S38:S40" si="9">SUM(I38:R38)</f>
        <v>0</v>
      </c>
      <c r="T38" s="198"/>
      <c r="U38" s="199"/>
      <c r="V38" s="207"/>
      <c r="W38" s="204"/>
      <c r="X38" s="207"/>
      <c r="Y38" s="205"/>
      <c r="Z38" s="205"/>
      <c r="AA38" s="205"/>
      <c r="AB38" s="205"/>
      <c r="AC38" s="205"/>
      <c r="AD38" s="205"/>
      <c r="AE38" s="205"/>
      <c r="AF38" s="205"/>
      <c r="AG38" s="205"/>
      <c r="AH38" s="205"/>
      <c r="AI38" s="197">
        <f t="shared" ref="AI38:AI40" si="10">SUM(Y38:AH38)</f>
        <v>0</v>
      </c>
      <c r="AJ38" s="198" t="s">
        <v>169</v>
      </c>
      <c r="AK38" s="198"/>
      <c r="AL38" s="199"/>
      <c r="AM38" s="198"/>
      <c r="AN38" s="198"/>
      <c r="AO38" s="198"/>
      <c r="AP38" s="198"/>
      <c r="AQ38" s="199"/>
    </row>
    <row r="39" spans="1:43" ht="29.25" thickBot="1" x14ac:dyDescent="0.25">
      <c r="A39" s="123" t="s">
        <v>28</v>
      </c>
      <c r="B39" s="165"/>
      <c r="C39" s="165"/>
      <c r="D39" s="165"/>
      <c r="E39" s="165"/>
      <c r="F39" s="165"/>
      <c r="G39" s="165"/>
      <c r="H39" s="204"/>
      <c r="I39" s="205"/>
      <c r="J39" s="205"/>
      <c r="K39" s="205"/>
      <c r="L39" s="205"/>
      <c r="M39" s="205"/>
      <c r="N39" s="205"/>
      <c r="O39" s="205"/>
      <c r="P39" s="205"/>
      <c r="Q39" s="205"/>
      <c r="R39" s="205"/>
      <c r="S39" s="206">
        <f t="shared" si="9"/>
        <v>0</v>
      </c>
      <c r="T39" s="198"/>
      <c r="U39" s="199"/>
      <c r="V39" s="207"/>
      <c r="W39" s="204"/>
      <c r="X39" s="207"/>
      <c r="Y39" s="205"/>
      <c r="Z39" s="205"/>
      <c r="AA39" s="205"/>
      <c r="AB39" s="205"/>
      <c r="AC39" s="205"/>
      <c r="AD39" s="205"/>
      <c r="AE39" s="205"/>
      <c r="AF39" s="205"/>
      <c r="AG39" s="205"/>
      <c r="AH39" s="205"/>
      <c r="AI39" s="197">
        <f t="shared" si="10"/>
        <v>0</v>
      </c>
      <c r="AJ39" s="198" t="s">
        <v>169</v>
      </c>
      <c r="AK39" s="198"/>
      <c r="AL39" s="199"/>
      <c r="AM39" s="198"/>
      <c r="AN39" s="198"/>
      <c r="AO39" s="198"/>
      <c r="AP39" s="198"/>
      <c r="AQ39" s="199"/>
    </row>
    <row r="40" spans="1:43" ht="29.25" thickBot="1" x14ac:dyDescent="0.25">
      <c r="A40" s="123" t="s">
        <v>28</v>
      </c>
      <c r="B40" s="165"/>
      <c r="C40" s="165"/>
      <c r="D40" s="165"/>
      <c r="E40" s="165"/>
      <c r="F40" s="165"/>
      <c r="G40" s="165"/>
      <c r="H40" s="204"/>
      <c r="I40" s="205"/>
      <c r="J40" s="205"/>
      <c r="K40" s="205"/>
      <c r="L40" s="205"/>
      <c r="M40" s="205"/>
      <c r="N40" s="205"/>
      <c r="O40" s="205"/>
      <c r="P40" s="205"/>
      <c r="Q40" s="205"/>
      <c r="R40" s="205"/>
      <c r="S40" s="206">
        <f t="shared" si="9"/>
        <v>0</v>
      </c>
      <c r="T40" s="198"/>
      <c r="U40" s="199"/>
      <c r="V40" s="207"/>
      <c r="W40" s="204"/>
      <c r="X40" s="207"/>
      <c r="Y40" s="205"/>
      <c r="Z40" s="205"/>
      <c r="AA40" s="205"/>
      <c r="AB40" s="205"/>
      <c r="AC40" s="205"/>
      <c r="AD40" s="205"/>
      <c r="AE40" s="205"/>
      <c r="AF40" s="205"/>
      <c r="AG40" s="205"/>
      <c r="AH40" s="205"/>
      <c r="AI40" s="197">
        <f t="shared" si="10"/>
        <v>0</v>
      </c>
      <c r="AJ40" s="198" t="s">
        <v>169</v>
      </c>
      <c r="AK40" s="198"/>
      <c r="AL40" s="199"/>
      <c r="AM40" s="198"/>
      <c r="AN40" s="198"/>
      <c r="AO40" s="198"/>
      <c r="AP40" s="198"/>
      <c r="AQ40" s="199"/>
    </row>
  </sheetData>
  <mergeCells count="3">
    <mergeCell ref="A17:T17"/>
    <mergeCell ref="AK17:AQ17"/>
    <mergeCell ref="U17:AJ17"/>
  </mergeCells>
  <phoneticPr fontId="8" type="noConversion"/>
  <conditionalFormatting sqref="D11">
    <cfRule type="cellIs" dxfId="10" priority="1" operator="equal">
      <formula>"ERR"</formula>
    </cfRule>
    <cfRule type="cellIs" dxfId="9" priority="2" operator="equal">
      <formula>"OK"</formula>
    </cfRule>
  </conditionalFormatting>
  <dataValidations count="4">
    <dataValidation type="list" allowBlank="1" showInputMessage="1" showErrorMessage="1" sqref="AQ22:AQ24 AQ26:AQ28 AQ30:AQ32 AQ34:AQ36 AQ38:AQ40 AQ20" xr:uid="{00000000-0002-0000-0300-000000000000}">
      <formula1>"Primary Data,Third Party Data,Secondary Data - Calculated based on actual data,Secondary Data - Based on assumptions,Secondary Data - Extrapolation,Other evidence"</formula1>
    </dataValidation>
    <dataValidation type="list" allowBlank="1" showInputMessage="1" showErrorMessage="1" sqref="AL26:AL28 AL30:AL32 AL22:AL24 AL34:AL36 AL38:AL40 AL20" xr:uid="{00000000-0002-0000-0300-000001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U26:U28" xr:uid="{00000000-0002-0000-0300-000002000000}">
      <formula1>"EU ETS benchmark,Fossil fuel comparators (FFCs),Other natural-gas-based fossil defaults,Proposed by applicant"</formula1>
    </dataValidation>
    <dataValidation type="list" allowBlank="1" showInputMessage="1" showErrorMessage="1" sqref="U30:U32 U22:U24 U34:U36 U38:U40 U20" xr:uid="{00000000-0002-0000-0300-000003000000}">
      <formula1>"Based on EU ETS benchmark documentation,Proposed by applicant"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Q44"/>
  <sheetViews>
    <sheetView showGridLines="0" zoomScaleNormal="100" workbookViewId="0"/>
  </sheetViews>
  <sheetFormatPr defaultColWidth="9.140625" defaultRowHeight="14.25" x14ac:dyDescent="0.25"/>
  <cols>
    <col min="1" max="1" width="17.85546875" style="213" bestFit="1" customWidth="1"/>
    <col min="2" max="2" width="18.140625" style="213" bestFit="1" customWidth="1"/>
    <col min="3" max="7" width="15.85546875" style="213" customWidth="1"/>
    <col min="8" max="8" width="8.5703125" style="213" customWidth="1"/>
    <col min="9" max="9" width="12.140625" style="213" customWidth="1"/>
    <col min="10" max="18" width="10.5703125" style="213" customWidth="1"/>
    <col min="19" max="19" width="17.85546875" style="213" customWidth="1"/>
    <col min="20" max="20" width="36.7109375" style="213" customWidth="1"/>
    <col min="21" max="21" width="17.140625" style="213" customWidth="1"/>
    <col min="22" max="34" width="15.140625" style="213" customWidth="1"/>
    <col min="35" max="35" width="37.5703125" style="213" customWidth="1"/>
    <col min="36" max="36" width="28.85546875" style="213" customWidth="1"/>
    <col min="37" max="37" width="24.42578125" style="213" customWidth="1"/>
    <col min="38" max="38" width="29.42578125" style="213" customWidth="1"/>
    <col min="39" max="40" width="13.85546875" style="213" customWidth="1"/>
    <col min="41" max="41" width="22.140625" style="213" customWidth="1"/>
    <col min="42" max="42" width="16.42578125" style="213" customWidth="1"/>
    <col min="43" max="43" width="19.5703125" style="213" customWidth="1"/>
    <col min="44" max="16384" width="9.140625" style="213"/>
  </cols>
  <sheetData>
    <row r="1" spans="1:43" ht="15" x14ac:dyDescent="0.25">
      <c r="A1" s="211" t="s">
        <v>653</v>
      </c>
      <c r="B1" s="212"/>
      <c r="C1" s="212"/>
      <c r="D1" s="212"/>
      <c r="E1" s="212"/>
      <c r="F1" s="212"/>
      <c r="G1" s="212"/>
      <c r="H1" s="212"/>
      <c r="I1" s="212"/>
      <c r="J1" s="212"/>
    </row>
    <row r="2" spans="1:43" ht="15" customHeight="1" x14ac:dyDescent="0.25">
      <c r="A2" s="214" t="s">
        <v>134</v>
      </c>
    </row>
    <row r="3" spans="1:43" ht="15" customHeight="1" x14ac:dyDescent="0.25">
      <c r="A3" s="214" t="s">
        <v>135</v>
      </c>
    </row>
    <row r="4" spans="1:43" ht="15" thickBot="1" x14ac:dyDescent="0.3"/>
    <row r="5" spans="1:43" ht="30.75" thickBot="1" x14ac:dyDescent="0.3">
      <c r="A5" s="215" t="s">
        <v>136</v>
      </c>
      <c r="B5" s="216" t="s">
        <v>654</v>
      </c>
      <c r="C5" s="111" t="s">
        <v>674</v>
      </c>
      <c r="F5" s="217"/>
      <c r="G5" s="217"/>
      <c r="H5" s="217"/>
      <c r="I5" s="217"/>
    </row>
    <row r="6" spans="1:43" ht="19.5" thickBot="1" x14ac:dyDescent="0.3">
      <c r="A6" s="218" t="s">
        <v>174</v>
      </c>
      <c r="B6" s="219">
        <f t="shared" ref="B6:B11" si="0">SUMIF($A$18:$A$45,A6,$AI$18:$AI$45)</f>
        <v>0</v>
      </c>
      <c r="C6" s="77"/>
    </row>
    <row r="7" spans="1:43" ht="19.5" thickBot="1" x14ac:dyDescent="0.3">
      <c r="A7" s="218" t="s">
        <v>175</v>
      </c>
      <c r="B7" s="219">
        <f t="shared" si="0"/>
        <v>0</v>
      </c>
      <c r="C7" s="77"/>
    </row>
    <row r="8" spans="1:43" ht="19.5" thickBot="1" x14ac:dyDescent="0.3">
      <c r="A8" s="218" t="s">
        <v>176</v>
      </c>
      <c r="B8" s="219">
        <f t="shared" si="0"/>
        <v>0</v>
      </c>
      <c r="C8" s="77"/>
      <c r="H8" s="220"/>
    </row>
    <row r="9" spans="1:43" ht="19.5" thickBot="1" x14ac:dyDescent="0.3">
      <c r="A9" s="218" t="s">
        <v>177</v>
      </c>
      <c r="B9" s="219">
        <f t="shared" si="0"/>
        <v>0</v>
      </c>
      <c r="C9" s="77"/>
    </row>
    <row r="10" spans="1:43" ht="19.5" thickBot="1" x14ac:dyDescent="0.3">
      <c r="A10" s="218" t="s">
        <v>178</v>
      </c>
      <c r="B10" s="219">
        <f t="shared" si="0"/>
        <v>0</v>
      </c>
      <c r="C10" s="77"/>
    </row>
    <row r="11" spans="1:43" ht="19.5" thickBot="1" x14ac:dyDescent="0.3">
      <c r="A11" s="218" t="s">
        <v>179</v>
      </c>
      <c r="B11" s="219">
        <f t="shared" si="0"/>
        <v>0</v>
      </c>
      <c r="C11" s="77"/>
    </row>
    <row r="12" spans="1:43" ht="48.75" thickBot="1" x14ac:dyDescent="0.3">
      <c r="A12" s="179" t="s">
        <v>143</v>
      </c>
      <c r="B12" s="180">
        <f>SUM(B6:B11)</f>
        <v>0</v>
      </c>
      <c r="C12" s="77" t="s">
        <v>589</v>
      </c>
      <c r="D12" s="114" t="str">
        <f>+ IF(AND(B12=AI19,B12=SUM(Y19:AH19)),"OK","ERR")</f>
        <v>OK</v>
      </c>
      <c r="E12" s="156"/>
    </row>
    <row r="13" spans="1:43" ht="15" x14ac:dyDescent="0.25">
      <c r="A13" s="221"/>
      <c r="B13" s="222"/>
    </row>
    <row r="14" spans="1:43" ht="15" x14ac:dyDescent="0.25">
      <c r="A14" s="211" t="s">
        <v>180</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row>
    <row r="16" spans="1:43" s="162" customFormat="1" ht="15.75" thickBot="1" x14ac:dyDescent="0.3">
      <c r="A16" s="351" t="s">
        <v>146</v>
      </c>
      <c r="B16" s="347"/>
      <c r="C16" s="347"/>
      <c r="D16" s="347"/>
      <c r="E16" s="347"/>
      <c r="F16" s="347"/>
      <c r="G16" s="347"/>
      <c r="H16" s="347"/>
      <c r="I16" s="347"/>
      <c r="J16" s="347"/>
      <c r="K16" s="347"/>
      <c r="L16" s="347"/>
      <c r="M16" s="347"/>
      <c r="N16" s="347"/>
      <c r="O16" s="347"/>
      <c r="P16" s="347"/>
      <c r="Q16" s="347"/>
      <c r="R16" s="347"/>
      <c r="S16" s="352"/>
      <c r="T16" s="351" t="s">
        <v>656</v>
      </c>
      <c r="U16" s="347"/>
      <c r="V16" s="347"/>
      <c r="W16" s="347"/>
      <c r="X16" s="347"/>
      <c r="Y16" s="347"/>
      <c r="Z16" s="347"/>
      <c r="AA16" s="347"/>
      <c r="AB16" s="347"/>
      <c r="AC16" s="347"/>
      <c r="AD16" s="347"/>
      <c r="AE16" s="347"/>
      <c r="AF16" s="347"/>
      <c r="AG16" s="347"/>
      <c r="AH16" s="347"/>
      <c r="AI16" s="347"/>
      <c r="AJ16" s="347"/>
      <c r="AK16" s="347" t="s">
        <v>484</v>
      </c>
      <c r="AL16" s="347"/>
      <c r="AM16" s="347"/>
      <c r="AN16" s="347"/>
      <c r="AO16" s="347"/>
      <c r="AP16" s="347"/>
      <c r="AQ16" s="347"/>
    </row>
    <row r="17" spans="1:43" s="162" customFormat="1" ht="62.25" customHeight="1" thickBot="1" x14ac:dyDescent="0.3">
      <c r="A17" s="111" t="s">
        <v>147</v>
      </c>
      <c r="B17" s="223" t="s">
        <v>148</v>
      </c>
      <c r="C17" s="223" t="s">
        <v>105</v>
      </c>
      <c r="D17" s="223" t="s">
        <v>181</v>
      </c>
      <c r="E17" s="223" t="s">
        <v>182</v>
      </c>
      <c r="F17" s="223" t="s">
        <v>150</v>
      </c>
      <c r="G17" s="223" t="s">
        <v>151</v>
      </c>
      <c r="H17" s="111" t="s">
        <v>112</v>
      </c>
      <c r="I17" s="111" t="s">
        <v>124</v>
      </c>
      <c r="J17" s="111" t="s">
        <v>125</v>
      </c>
      <c r="K17" s="111" t="s">
        <v>126</v>
      </c>
      <c r="L17" s="111" t="s">
        <v>127</v>
      </c>
      <c r="M17" s="111" t="s">
        <v>128</v>
      </c>
      <c r="N17" s="111" t="s">
        <v>129</v>
      </c>
      <c r="O17" s="111" t="s">
        <v>130</v>
      </c>
      <c r="P17" s="111" t="s">
        <v>131</v>
      </c>
      <c r="Q17" s="111" t="s">
        <v>132</v>
      </c>
      <c r="R17" s="111" t="s">
        <v>133</v>
      </c>
      <c r="S17" s="111" t="s">
        <v>109</v>
      </c>
      <c r="T17" s="111" t="s">
        <v>152</v>
      </c>
      <c r="U17" s="111" t="s">
        <v>153</v>
      </c>
      <c r="V17" s="111" t="s">
        <v>111</v>
      </c>
      <c r="W17" s="111" t="s">
        <v>154</v>
      </c>
      <c r="X17" s="111" t="s">
        <v>155</v>
      </c>
      <c r="Y17" s="188" t="s">
        <v>659</v>
      </c>
      <c r="Z17" s="188" t="s">
        <v>660</v>
      </c>
      <c r="AA17" s="188" t="s">
        <v>661</v>
      </c>
      <c r="AB17" s="188" t="s">
        <v>662</v>
      </c>
      <c r="AC17" s="188" t="s">
        <v>663</v>
      </c>
      <c r="AD17" s="188" t="s">
        <v>664</v>
      </c>
      <c r="AE17" s="188" t="s">
        <v>665</v>
      </c>
      <c r="AF17" s="188" t="s">
        <v>666</v>
      </c>
      <c r="AG17" s="188" t="s">
        <v>667</v>
      </c>
      <c r="AH17" s="188" t="s">
        <v>668</v>
      </c>
      <c r="AI17" s="188" t="s">
        <v>156</v>
      </c>
      <c r="AJ17" s="111" t="s">
        <v>183</v>
      </c>
      <c r="AK17" s="111" t="s">
        <v>184</v>
      </c>
      <c r="AL17" s="111" t="s">
        <v>159</v>
      </c>
      <c r="AM17" s="188" t="s">
        <v>160</v>
      </c>
      <c r="AN17" s="111" t="s">
        <v>161</v>
      </c>
      <c r="AO17" s="111" t="s">
        <v>162</v>
      </c>
      <c r="AP17" s="111" t="s">
        <v>185</v>
      </c>
      <c r="AQ17" s="111" t="s">
        <v>164</v>
      </c>
    </row>
    <row r="18" spans="1:43" s="224" customFormat="1" ht="15.75" thickBot="1" x14ac:dyDescent="0.3">
      <c r="A18" s="191" t="s">
        <v>186</v>
      </c>
      <c r="B18" s="192"/>
      <c r="C18" s="192"/>
      <c r="D18" s="192"/>
      <c r="E18" s="192"/>
      <c r="F18" s="192"/>
      <c r="G18" s="192"/>
      <c r="H18" s="192"/>
      <c r="I18" s="192"/>
      <c r="J18" s="192"/>
      <c r="K18" s="192"/>
      <c r="L18" s="192"/>
      <c r="M18" s="192"/>
      <c r="N18" s="192"/>
      <c r="O18" s="192"/>
      <c r="P18" s="192"/>
      <c r="Q18" s="192"/>
      <c r="R18" s="192"/>
      <c r="S18" s="193"/>
      <c r="T18" s="192"/>
      <c r="U18" s="192"/>
      <c r="V18" s="192"/>
      <c r="W18" s="192"/>
      <c r="X18" s="192"/>
      <c r="Y18" s="192"/>
      <c r="Z18" s="192"/>
      <c r="AA18" s="192"/>
      <c r="AB18" s="192"/>
      <c r="AC18" s="192"/>
      <c r="AD18" s="193"/>
      <c r="AE18" s="193"/>
      <c r="AF18" s="193"/>
      <c r="AG18" s="192"/>
      <c r="AH18" s="192"/>
      <c r="AI18" s="193"/>
      <c r="AJ18" s="193"/>
      <c r="AK18" s="193"/>
      <c r="AL18" s="193"/>
      <c r="AM18" s="193"/>
      <c r="AN18" s="193"/>
      <c r="AO18" s="193"/>
      <c r="AP18" s="193"/>
      <c r="AQ18" s="193"/>
    </row>
    <row r="19" spans="1:43" s="162" customFormat="1" ht="62.25" customHeight="1" thickBot="1" x14ac:dyDescent="0.3">
      <c r="A19" s="123" t="s">
        <v>187</v>
      </c>
      <c r="B19" s="139"/>
      <c r="C19" s="139"/>
      <c r="D19" s="139"/>
      <c r="E19" s="139"/>
      <c r="F19" s="139"/>
      <c r="G19" s="139"/>
      <c r="H19" s="139"/>
      <c r="I19" s="196"/>
      <c r="J19" s="196"/>
      <c r="K19" s="196"/>
      <c r="L19" s="196"/>
      <c r="M19" s="196"/>
      <c r="N19" s="196"/>
      <c r="O19" s="196"/>
      <c r="P19" s="196"/>
      <c r="Q19" s="196"/>
      <c r="R19" s="196"/>
      <c r="S19" s="196"/>
      <c r="T19" s="139"/>
      <c r="U19" s="196"/>
      <c r="V19" s="196"/>
      <c r="W19" s="196"/>
      <c r="X19" s="196"/>
      <c r="Y19" s="197">
        <f t="shared" ref="Y19:AH19" si="1">SUM(Y20:Y45)</f>
        <v>0</v>
      </c>
      <c r="Z19" s="197">
        <f t="shared" si="1"/>
        <v>0</v>
      </c>
      <c r="AA19" s="197">
        <f t="shared" si="1"/>
        <v>0</v>
      </c>
      <c r="AB19" s="197">
        <f t="shared" si="1"/>
        <v>0</v>
      </c>
      <c r="AC19" s="197">
        <f t="shared" si="1"/>
        <v>0</v>
      </c>
      <c r="AD19" s="197">
        <f t="shared" si="1"/>
        <v>0</v>
      </c>
      <c r="AE19" s="197">
        <f t="shared" si="1"/>
        <v>0</v>
      </c>
      <c r="AF19" s="197">
        <f t="shared" si="1"/>
        <v>0</v>
      </c>
      <c r="AG19" s="197">
        <f t="shared" si="1"/>
        <v>0</v>
      </c>
      <c r="AH19" s="197">
        <f t="shared" si="1"/>
        <v>0</v>
      </c>
      <c r="AI19" s="197">
        <f>SUM(AI20:AI45)</f>
        <v>0</v>
      </c>
      <c r="AJ19" s="198" t="s">
        <v>658</v>
      </c>
      <c r="AK19" s="225"/>
      <c r="AL19" s="226"/>
      <c r="AM19" s="225"/>
      <c r="AN19" s="225"/>
      <c r="AO19" s="225"/>
      <c r="AP19" s="225"/>
      <c r="AQ19" s="226"/>
    </row>
    <row r="20" spans="1:43" ht="15.75" thickBot="1" x14ac:dyDescent="0.3">
      <c r="A20" s="191" t="s">
        <v>168</v>
      </c>
      <c r="B20" s="192"/>
      <c r="C20" s="192"/>
      <c r="D20" s="192"/>
      <c r="E20" s="192"/>
      <c r="F20" s="192"/>
      <c r="G20" s="192"/>
      <c r="H20" s="192"/>
      <c r="I20" s="208"/>
      <c r="J20" s="208"/>
      <c r="K20" s="208"/>
      <c r="L20" s="208"/>
      <c r="M20" s="208"/>
      <c r="N20" s="208"/>
      <c r="O20" s="208"/>
      <c r="P20" s="208"/>
      <c r="Q20" s="208"/>
      <c r="R20" s="208"/>
      <c r="S20" s="202"/>
      <c r="T20" s="227"/>
      <c r="U20" s="202"/>
      <c r="V20" s="202"/>
      <c r="W20" s="208"/>
      <c r="X20" s="208"/>
      <c r="Y20" s="202"/>
      <c r="Z20" s="202"/>
      <c r="AA20" s="202"/>
      <c r="AB20" s="202"/>
      <c r="AC20" s="202"/>
      <c r="AD20" s="202"/>
      <c r="AE20" s="202"/>
      <c r="AF20" s="202"/>
      <c r="AG20" s="202"/>
      <c r="AH20" s="202"/>
      <c r="AI20" s="203"/>
      <c r="AJ20" s="193"/>
      <c r="AK20" s="192"/>
      <c r="AL20" s="192"/>
      <c r="AM20" s="192"/>
      <c r="AN20" s="192"/>
      <c r="AO20" s="192"/>
      <c r="AP20" s="192"/>
      <c r="AQ20" s="192"/>
    </row>
    <row r="21" spans="1:43" ht="43.5" thickBot="1" x14ac:dyDescent="0.3">
      <c r="A21" s="123" t="s">
        <v>29</v>
      </c>
      <c r="B21" s="123" t="s">
        <v>766</v>
      </c>
      <c r="C21" s="165" t="s">
        <v>767</v>
      </c>
      <c r="D21" s="228" t="s">
        <v>778</v>
      </c>
      <c r="E21" s="229" t="s">
        <v>768</v>
      </c>
      <c r="F21" s="228" t="s">
        <v>779</v>
      </c>
      <c r="G21" s="228" t="s">
        <v>779</v>
      </c>
      <c r="H21" s="204" t="s">
        <v>783</v>
      </c>
      <c r="I21" s="205">
        <f>Assumptions!$B$10*Assumptions!$B$14*1000/3.6</f>
        <v>13888.888888888889</v>
      </c>
      <c r="J21" s="205">
        <f>Assumptions!$B$10*Assumptions!$B$14*1000/3.6</f>
        <v>13888.888888888889</v>
      </c>
      <c r="K21" s="205">
        <f>Assumptions!$B$10*Assumptions!$B$14*1000/3.6</f>
        <v>13888.888888888889</v>
      </c>
      <c r="L21" s="205">
        <f>Assumptions!$B$10*Assumptions!$B$14*1000/3.6</f>
        <v>13888.888888888889</v>
      </c>
      <c r="M21" s="205">
        <f>Assumptions!$B$10*Assumptions!$B$14*1000/3.6</f>
        <v>13888.888888888889</v>
      </c>
      <c r="N21" s="205">
        <f>Assumptions!$B$10*Assumptions!$B$14*1000/3.6</f>
        <v>13888.888888888889</v>
      </c>
      <c r="O21" s="205">
        <f>Assumptions!$B$10*Assumptions!$B$14*1000/3.6</f>
        <v>13888.888888888889</v>
      </c>
      <c r="P21" s="205">
        <f>Assumptions!$B$10*Assumptions!$B$14*1000/3.6</f>
        <v>13888.888888888889</v>
      </c>
      <c r="Q21" s="205">
        <f>Assumptions!$B$10*Assumptions!$B$14*1000/3.6</f>
        <v>13888.888888888889</v>
      </c>
      <c r="R21" s="205">
        <f>Assumptions!$B$10*Assumptions!$B$14*1000/3.6</f>
        <v>13888.888888888889</v>
      </c>
      <c r="S21" s="206">
        <f t="shared" ref="S21:S23" si="2">SUM(I21:R21)</f>
        <v>138888.88888888888</v>
      </c>
      <c r="T21" s="198" t="s">
        <v>786</v>
      </c>
      <c r="U21" s="230" t="s">
        <v>785</v>
      </c>
      <c r="V21" s="231">
        <f>Assumptions!B10*1000/3.6</f>
        <v>0.55555555555555558</v>
      </c>
      <c r="W21" s="207" t="s">
        <v>784</v>
      </c>
      <c r="X21" s="207">
        <v>0</v>
      </c>
      <c r="Y21" s="205">
        <f>$X$21*I21</f>
        <v>0</v>
      </c>
      <c r="Z21" s="205">
        <f t="shared" ref="Z21:AH21" si="3">$X$21*J21</f>
        <v>0</v>
      </c>
      <c r="AA21" s="205">
        <f t="shared" si="3"/>
        <v>0</v>
      </c>
      <c r="AB21" s="205">
        <f t="shared" si="3"/>
        <v>0</v>
      </c>
      <c r="AC21" s="205">
        <f t="shared" si="3"/>
        <v>0</v>
      </c>
      <c r="AD21" s="205">
        <f t="shared" si="3"/>
        <v>0</v>
      </c>
      <c r="AE21" s="205">
        <f t="shared" si="3"/>
        <v>0</v>
      </c>
      <c r="AF21" s="205">
        <f t="shared" si="3"/>
        <v>0</v>
      </c>
      <c r="AG21" s="205">
        <f t="shared" si="3"/>
        <v>0</v>
      </c>
      <c r="AH21" s="205">
        <f t="shared" si="3"/>
        <v>0</v>
      </c>
      <c r="AI21" s="197">
        <f>SUM(Y21:AH21)</f>
        <v>0</v>
      </c>
      <c r="AJ21" s="198" t="s">
        <v>188</v>
      </c>
      <c r="AK21" s="232"/>
      <c r="AL21" s="226"/>
      <c r="AM21" s="225"/>
      <c r="AN21" s="232"/>
      <c r="AO21" s="232"/>
      <c r="AP21" s="225"/>
      <c r="AQ21" s="226"/>
    </row>
    <row r="22" spans="1:43" ht="43.5" thickBot="1" x14ac:dyDescent="0.3">
      <c r="A22" s="123" t="s">
        <v>29</v>
      </c>
      <c r="B22" s="123"/>
      <c r="C22" s="165"/>
      <c r="D22" s="228"/>
      <c r="E22" s="228"/>
      <c r="F22" s="228"/>
      <c r="G22" s="228"/>
      <c r="H22" s="204"/>
      <c r="I22" s="205"/>
      <c r="J22" s="205"/>
      <c r="K22" s="205"/>
      <c r="L22" s="205"/>
      <c r="M22" s="205"/>
      <c r="N22" s="205"/>
      <c r="O22" s="205"/>
      <c r="P22" s="205"/>
      <c r="Q22" s="205"/>
      <c r="R22" s="205"/>
      <c r="S22" s="206">
        <f t="shared" si="2"/>
        <v>0</v>
      </c>
      <c r="T22" s="198"/>
      <c r="U22" s="233"/>
      <c r="V22" s="207"/>
      <c r="W22" s="207"/>
      <c r="X22" s="207"/>
      <c r="Y22" s="205"/>
      <c r="Z22" s="205"/>
      <c r="AA22" s="205"/>
      <c r="AB22" s="205"/>
      <c r="AC22" s="205"/>
      <c r="AD22" s="205"/>
      <c r="AE22" s="205"/>
      <c r="AF22" s="205"/>
      <c r="AG22" s="205"/>
      <c r="AH22" s="205"/>
      <c r="AI22" s="197">
        <f>SUM(Y22:AH22)</f>
        <v>0</v>
      </c>
      <c r="AJ22" s="198" t="s">
        <v>188</v>
      </c>
      <c r="AK22" s="232"/>
      <c r="AL22" s="226"/>
      <c r="AM22" s="225"/>
      <c r="AN22" s="232"/>
      <c r="AO22" s="232"/>
      <c r="AP22" s="225"/>
      <c r="AQ22" s="226"/>
    </row>
    <row r="23" spans="1:43" ht="43.5" thickBot="1" x14ac:dyDescent="0.3">
      <c r="A23" s="123" t="s">
        <v>29</v>
      </c>
      <c r="B23" s="123"/>
      <c r="C23" s="165"/>
      <c r="D23" s="228"/>
      <c r="E23" s="228"/>
      <c r="F23" s="228"/>
      <c r="G23" s="228"/>
      <c r="H23" s="204"/>
      <c r="I23" s="205"/>
      <c r="J23" s="205"/>
      <c r="K23" s="205"/>
      <c r="L23" s="205"/>
      <c r="M23" s="205"/>
      <c r="N23" s="205"/>
      <c r="O23" s="205"/>
      <c r="P23" s="205"/>
      <c r="Q23" s="205"/>
      <c r="R23" s="205"/>
      <c r="S23" s="206">
        <f t="shared" si="2"/>
        <v>0</v>
      </c>
      <c r="T23" s="198"/>
      <c r="U23" s="233"/>
      <c r="V23" s="207"/>
      <c r="W23" s="207"/>
      <c r="X23" s="207"/>
      <c r="Y23" s="205"/>
      <c r="Z23" s="205"/>
      <c r="AA23" s="205"/>
      <c r="AB23" s="205"/>
      <c r="AC23" s="205"/>
      <c r="AD23" s="205"/>
      <c r="AE23" s="205"/>
      <c r="AF23" s="205"/>
      <c r="AG23" s="205"/>
      <c r="AH23" s="205"/>
      <c r="AI23" s="197">
        <f>SUM(Y23:AH23)</f>
        <v>0</v>
      </c>
      <c r="AJ23" s="198" t="s">
        <v>188</v>
      </c>
      <c r="AK23" s="232"/>
      <c r="AL23" s="226"/>
      <c r="AM23" s="225"/>
      <c r="AN23" s="232"/>
      <c r="AO23" s="232"/>
      <c r="AP23" s="225"/>
      <c r="AQ23" s="226"/>
    </row>
    <row r="24" spans="1:43" ht="15.75" thickBot="1" x14ac:dyDescent="0.3">
      <c r="A24" s="191" t="s">
        <v>170</v>
      </c>
      <c r="B24" s="192"/>
      <c r="C24" s="192"/>
      <c r="D24" s="192"/>
      <c r="E24" s="192"/>
      <c r="F24" s="192"/>
      <c r="G24" s="192"/>
      <c r="H24" s="192"/>
      <c r="I24" s="208"/>
      <c r="J24" s="208"/>
      <c r="K24" s="208"/>
      <c r="L24" s="208"/>
      <c r="M24" s="208"/>
      <c r="N24" s="208"/>
      <c r="O24" s="208"/>
      <c r="P24" s="208"/>
      <c r="Q24" s="208"/>
      <c r="R24" s="208"/>
      <c r="S24" s="203"/>
      <c r="T24" s="227"/>
      <c r="U24" s="202"/>
      <c r="V24" s="202"/>
      <c r="W24" s="208"/>
      <c r="X24" s="208"/>
      <c r="Y24" s="208"/>
      <c r="Z24" s="208"/>
      <c r="AA24" s="208"/>
      <c r="AB24" s="208"/>
      <c r="AC24" s="208"/>
      <c r="AD24" s="208"/>
      <c r="AE24" s="208"/>
      <c r="AF24" s="208"/>
      <c r="AG24" s="208"/>
      <c r="AH24" s="208"/>
      <c r="AI24" s="209"/>
      <c r="AJ24" s="193"/>
      <c r="AK24" s="192"/>
      <c r="AL24" s="192"/>
      <c r="AM24" s="192"/>
      <c r="AN24" s="192"/>
      <c r="AO24" s="192"/>
      <c r="AP24" s="192"/>
      <c r="AQ24" s="192"/>
    </row>
    <row r="25" spans="1:43" ht="86.25" thickBot="1" x14ac:dyDescent="0.3">
      <c r="A25" s="123" t="s">
        <v>31</v>
      </c>
      <c r="B25" s="123" t="s">
        <v>766</v>
      </c>
      <c r="C25" s="165" t="s">
        <v>767</v>
      </c>
      <c r="D25" s="228" t="s">
        <v>359</v>
      </c>
      <c r="E25" s="229" t="s">
        <v>768</v>
      </c>
      <c r="F25" s="228" t="s">
        <v>769</v>
      </c>
      <c r="G25" s="228" t="s">
        <v>769</v>
      </c>
      <c r="H25" s="204" t="s">
        <v>770</v>
      </c>
      <c r="I25" s="205">
        <f>Assumptions!$B$9*Assumptions!$B$14</f>
        <v>75</v>
      </c>
      <c r="J25" s="205">
        <f>Assumptions!$B$9*Assumptions!$B$14</f>
        <v>75</v>
      </c>
      <c r="K25" s="205">
        <f>Assumptions!$B$9*Assumptions!$B$14</f>
        <v>75</v>
      </c>
      <c r="L25" s="205">
        <f>Assumptions!$B$9*Assumptions!$B$14</f>
        <v>75</v>
      </c>
      <c r="M25" s="205">
        <f>Assumptions!$B$9*Assumptions!$B$14</f>
        <v>75</v>
      </c>
      <c r="N25" s="205">
        <f>Assumptions!$B$9*Assumptions!$B$14</f>
        <v>75</v>
      </c>
      <c r="O25" s="205">
        <f>Assumptions!$B$9*Assumptions!$B$14</f>
        <v>75</v>
      </c>
      <c r="P25" s="205">
        <f>Assumptions!$B$9*Assumptions!$B$14</f>
        <v>75</v>
      </c>
      <c r="Q25" s="205">
        <f>Assumptions!$B$9*Assumptions!$B$14</f>
        <v>75</v>
      </c>
      <c r="R25" s="205">
        <f>Assumptions!$B$9*Assumptions!$B$14</f>
        <v>75</v>
      </c>
      <c r="S25" s="206">
        <f t="shared" ref="S25" si="4">SUM(I25:R25)</f>
        <v>750</v>
      </c>
      <c r="T25" s="198" t="s">
        <v>775</v>
      </c>
      <c r="U25" s="230" t="s">
        <v>785</v>
      </c>
      <c r="V25" s="207">
        <f>Assumptions!B9</f>
        <v>3.0000000000000001E-3</v>
      </c>
      <c r="W25" s="234" t="s">
        <v>776</v>
      </c>
      <c r="X25" s="207">
        <v>0</v>
      </c>
      <c r="Y25" s="205">
        <f>$X$25*I25</f>
        <v>0</v>
      </c>
      <c r="Z25" s="205">
        <f t="shared" ref="Z25:AH25" si="5">$X$25*J25</f>
        <v>0</v>
      </c>
      <c r="AA25" s="205">
        <f t="shared" si="5"/>
        <v>0</v>
      </c>
      <c r="AB25" s="205">
        <f t="shared" si="5"/>
        <v>0</v>
      </c>
      <c r="AC25" s="205">
        <f t="shared" si="5"/>
        <v>0</v>
      </c>
      <c r="AD25" s="205">
        <f t="shared" si="5"/>
        <v>0</v>
      </c>
      <c r="AE25" s="205">
        <f t="shared" si="5"/>
        <v>0</v>
      </c>
      <c r="AF25" s="205">
        <f t="shared" si="5"/>
        <v>0</v>
      </c>
      <c r="AG25" s="205">
        <f t="shared" si="5"/>
        <v>0</v>
      </c>
      <c r="AH25" s="205">
        <f t="shared" si="5"/>
        <v>0</v>
      </c>
      <c r="AI25" s="197">
        <f>SUM(Y25:AH25)</f>
        <v>0</v>
      </c>
      <c r="AJ25" s="198" t="s">
        <v>188</v>
      </c>
      <c r="AK25" s="225"/>
      <c r="AL25" s="226"/>
      <c r="AM25" s="225"/>
      <c r="AN25" s="225"/>
      <c r="AO25" s="225"/>
      <c r="AP25" s="225"/>
      <c r="AQ25" s="226"/>
    </row>
    <row r="26" spans="1:43" ht="43.5" thickBot="1" x14ac:dyDescent="0.3">
      <c r="A26" s="123" t="s">
        <v>31</v>
      </c>
      <c r="B26" s="123"/>
      <c r="C26" s="165"/>
      <c r="D26" s="228"/>
      <c r="E26" s="229"/>
      <c r="F26" s="228"/>
      <c r="G26" s="228"/>
      <c r="H26" s="204"/>
      <c r="I26" s="205"/>
      <c r="J26" s="205"/>
      <c r="K26" s="205"/>
      <c r="L26" s="205"/>
      <c r="M26" s="205"/>
      <c r="N26" s="205"/>
      <c r="O26" s="205"/>
      <c r="P26" s="205"/>
      <c r="Q26" s="205"/>
      <c r="R26" s="205"/>
      <c r="S26" s="206">
        <f t="shared" ref="S26:S40" si="6">SUM(I26:R26)</f>
        <v>0</v>
      </c>
      <c r="T26" s="198"/>
      <c r="U26" s="207"/>
      <c r="V26" s="207"/>
      <c r="W26" s="207"/>
      <c r="X26" s="207"/>
      <c r="Y26" s="205"/>
      <c r="Z26" s="205"/>
      <c r="AA26" s="205"/>
      <c r="AB26" s="205"/>
      <c r="AC26" s="205"/>
      <c r="AD26" s="205"/>
      <c r="AE26" s="205"/>
      <c r="AF26" s="205"/>
      <c r="AG26" s="205"/>
      <c r="AH26" s="205"/>
      <c r="AI26" s="197">
        <f t="shared" ref="AI26:AI28" si="7">SUM(Y26:AH26)</f>
        <v>0</v>
      </c>
      <c r="AJ26" s="198" t="s">
        <v>188</v>
      </c>
      <c r="AK26" s="225"/>
      <c r="AL26" s="226"/>
      <c r="AM26" s="225"/>
      <c r="AN26" s="225"/>
      <c r="AO26" s="225"/>
      <c r="AP26" s="225"/>
      <c r="AQ26" s="226"/>
    </row>
    <row r="27" spans="1:43" ht="43.5" customHeight="1" thickBot="1" x14ac:dyDescent="0.3">
      <c r="A27" s="123" t="s">
        <v>31</v>
      </c>
      <c r="B27" s="123"/>
      <c r="C27" s="165"/>
      <c r="D27" s="228"/>
      <c r="E27" s="229"/>
      <c r="F27" s="229"/>
      <c r="G27" s="229"/>
      <c r="H27" s="204"/>
      <c r="I27" s="205"/>
      <c r="J27" s="205"/>
      <c r="K27" s="205"/>
      <c r="L27" s="205"/>
      <c r="M27" s="205"/>
      <c r="N27" s="205"/>
      <c r="O27" s="205"/>
      <c r="P27" s="205"/>
      <c r="Q27" s="205"/>
      <c r="R27" s="205"/>
      <c r="S27" s="206">
        <f t="shared" si="6"/>
        <v>0</v>
      </c>
      <c r="T27" s="198"/>
      <c r="U27" s="207"/>
      <c r="V27" s="207"/>
      <c r="W27" s="207"/>
      <c r="X27" s="207"/>
      <c r="Y27" s="205"/>
      <c r="Z27" s="205"/>
      <c r="AA27" s="205"/>
      <c r="AB27" s="205"/>
      <c r="AC27" s="205"/>
      <c r="AD27" s="205"/>
      <c r="AE27" s="205"/>
      <c r="AF27" s="205"/>
      <c r="AG27" s="205"/>
      <c r="AH27" s="205"/>
      <c r="AI27" s="197">
        <f t="shared" si="7"/>
        <v>0</v>
      </c>
      <c r="AJ27" s="198" t="s">
        <v>188</v>
      </c>
      <c r="AK27" s="225"/>
      <c r="AL27" s="226"/>
      <c r="AM27" s="225"/>
      <c r="AN27" s="225"/>
      <c r="AO27" s="225"/>
      <c r="AP27" s="225"/>
      <c r="AQ27" s="226"/>
    </row>
    <row r="28" spans="1:43" ht="43.5" customHeight="1" thickBot="1" x14ac:dyDescent="0.3">
      <c r="A28" s="235" t="s">
        <v>31</v>
      </c>
      <c r="B28" s="235"/>
      <c r="C28" s="236" t="s">
        <v>189</v>
      </c>
      <c r="D28" s="237"/>
      <c r="E28" s="238"/>
      <c r="F28" s="238"/>
      <c r="G28" s="238"/>
      <c r="H28" s="204"/>
      <c r="I28" s="205"/>
      <c r="J28" s="205"/>
      <c r="K28" s="205"/>
      <c r="L28" s="205"/>
      <c r="M28" s="205"/>
      <c r="N28" s="205"/>
      <c r="O28" s="205"/>
      <c r="P28" s="205"/>
      <c r="Q28" s="205"/>
      <c r="R28" s="205"/>
      <c r="S28" s="206">
        <f t="shared" si="6"/>
        <v>0</v>
      </c>
      <c r="T28" s="198"/>
      <c r="U28" s="207"/>
      <c r="V28" s="207"/>
      <c r="W28" s="207"/>
      <c r="X28" s="207"/>
      <c r="Y28" s="205"/>
      <c r="Z28" s="205"/>
      <c r="AA28" s="205"/>
      <c r="AB28" s="205"/>
      <c r="AC28" s="205"/>
      <c r="AD28" s="205"/>
      <c r="AE28" s="205"/>
      <c r="AF28" s="205"/>
      <c r="AG28" s="205"/>
      <c r="AH28" s="205"/>
      <c r="AI28" s="197">
        <f t="shared" si="7"/>
        <v>0</v>
      </c>
      <c r="AJ28" s="198"/>
      <c r="AK28" s="225"/>
      <c r="AL28" s="226"/>
      <c r="AM28" s="225"/>
      <c r="AN28" s="225"/>
      <c r="AO28" s="225"/>
      <c r="AP28" s="225"/>
      <c r="AQ28" s="226"/>
    </row>
    <row r="29" spans="1:43" s="243" customFormat="1" ht="15.75" thickBot="1" x14ac:dyDescent="0.3">
      <c r="A29" s="239" t="s">
        <v>190</v>
      </c>
      <c r="B29" s="240"/>
      <c r="C29" s="240"/>
      <c r="D29" s="240"/>
      <c r="E29" s="240"/>
      <c r="F29" s="240"/>
      <c r="G29" s="240"/>
      <c r="H29" s="240"/>
      <c r="I29" s="241"/>
      <c r="J29" s="241"/>
      <c r="K29" s="241"/>
      <c r="L29" s="241"/>
      <c r="M29" s="241"/>
      <c r="N29" s="241"/>
      <c r="O29" s="241"/>
      <c r="P29" s="241"/>
      <c r="Q29" s="241"/>
      <c r="R29" s="241"/>
      <c r="S29" s="242"/>
      <c r="T29" s="241"/>
      <c r="U29" s="241"/>
      <c r="V29" s="241"/>
      <c r="W29" s="241"/>
      <c r="X29" s="241"/>
      <c r="Y29" s="208"/>
      <c r="Z29" s="208"/>
      <c r="AA29" s="208"/>
      <c r="AB29" s="208"/>
      <c r="AC29" s="208"/>
      <c r="AD29" s="208"/>
      <c r="AE29" s="208"/>
      <c r="AF29" s="208"/>
      <c r="AG29" s="208"/>
      <c r="AH29" s="208"/>
      <c r="AI29" s="209"/>
      <c r="AJ29" s="240"/>
      <c r="AK29" s="240"/>
      <c r="AL29" s="240"/>
      <c r="AM29" s="240"/>
      <c r="AN29" s="240"/>
      <c r="AO29" s="240"/>
      <c r="AP29" s="240"/>
      <c r="AQ29" s="240"/>
    </row>
    <row r="30" spans="1:43" ht="43.5" customHeight="1" thickBot="1" x14ac:dyDescent="0.3">
      <c r="A30" s="123" t="s">
        <v>191</v>
      </c>
      <c r="B30" s="244"/>
      <c r="C30" s="245"/>
      <c r="D30" s="246"/>
      <c r="E30" s="247"/>
      <c r="F30" s="247"/>
      <c r="G30" s="247"/>
      <c r="H30" s="248"/>
      <c r="I30" s="249"/>
      <c r="J30" s="249"/>
      <c r="K30" s="249"/>
      <c r="L30" s="249"/>
      <c r="M30" s="249"/>
      <c r="N30" s="249"/>
      <c r="O30" s="249"/>
      <c r="P30" s="249"/>
      <c r="Q30" s="249"/>
      <c r="R30" s="249"/>
      <c r="S30" s="206">
        <f t="shared" si="6"/>
        <v>0</v>
      </c>
      <c r="T30" s="198"/>
      <c r="U30" s="207"/>
      <c r="V30" s="207"/>
      <c r="W30" s="207"/>
      <c r="X30" s="207"/>
      <c r="Y30" s="205"/>
      <c r="Z30" s="205"/>
      <c r="AA30" s="205"/>
      <c r="AB30" s="205"/>
      <c r="AC30" s="205"/>
      <c r="AD30" s="205"/>
      <c r="AE30" s="205"/>
      <c r="AF30" s="205"/>
      <c r="AG30" s="205"/>
      <c r="AH30" s="205"/>
      <c r="AI30" s="197">
        <f t="shared" ref="AI30:AI32" si="8">SUM(Y30:AH30)</f>
        <v>0</v>
      </c>
      <c r="AJ30" s="198"/>
      <c r="AK30" s="250"/>
      <c r="AL30" s="251"/>
      <c r="AM30" s="250"/>
      <c r="AN30" s="250"/>
      <c r="AO30" s="250"/>
      <c r="AP30" s="250"/>
      <c r="AQ30" s="251"/>
    </row>
    <row r="31" spans="1:43" ht="43.5" customHeight="1" thickBot="1" x14ac:dyDescent="0.3">
      <c r="A31" s="123" t="s">
        <v>191</v>
      </c>
      <c r="B31" s="244"/>
      <c r="C31" s="245"/>
      <c r="D31" s="246"/>
      <c r="E31" s="247"/>
      <c r="F31" s="247"/>
      <c r="G31" s="247"/>
      <c r="H31" s="248"/>
      <c r="I31" s="249"/>
      <c r="J31" s="249"/>
      <c r="K31" s="249"/>
      <c r="L31" s="249"/>
      <c r="M31" s="249"/>
      <c r="N31" s="249"/>
      <c r="O31" s="249"/>
      <c r="P31" s="249"/>
      <c r="Q31" s="249"/>
      <c r="R31" s="249"/>
      <c r="S31" s="206">
        <f t="shared" si="6"/>
        <v>0</v>
      </c>
      <c r="T31" s="198"/>
      <c r="U31" s="207"/>
      <c r="V31" s="207"/>
      <c r="W31" s="207"/>
      <c r="X31" s="207"/>
      <c r="Y31" s="205"/>
      <c r="Z31" s="205"/>
      <c r="AA31" s="205"/>
      <c r="AB31" s="205"/>
      <c r="AC31" s="205"/>
      <c r="AD31" s="205"/>
      <c r="AE31" s="205"/>
      <c r="AF31" s="205"/>
      <c r="AG31" s="205"/>
      <c r="AH31" s="205"/>
      <c r="AI31" s="197">
        <f t="shared" si="8"/>
        <v>0</v>
      </c>
      <c r="AJ31" s="198"/>
      <c r="AK31" s="250"/>
      <c r="AL31" s="251"/>
      <c r="AM31" s="250"/>
      <c r="AN31" s="250"/>
      <c r="AO31" s="250"/>
      <c r="AP31" s="250"/>
      <c r="AQ31" s="251"/>
    </row>
    <row r="32" spans="1:43" ht="43.5" customHeight="1" thickBot="1" x14ac:dyDescent="0.3">
      <c r="A32" s="123" t="s">
        <v>191</v>
      </c>
      <c r="B32" s="244"/>
      <c r="C32" s="245"/>
      <c r="D32" s="246"/>
      <c r="E32" s="247"/>
      <c r="F32" s="247"/>
      <c r="G32" s="247"/>
      <c r="H32" s="248"/>
      <c r="I32" s="249"/>
      <c r="J32" s="249"/>
      <c r="K32" s="249"/>
      <c r="L32" s="249"/>
      <c r="M32" s="249"/>
      <c r="N32" s="249"/>
      <c r="O32" s="249"/>
      <c r="P32" s="249"/>
      <c r="Q32" s="249"/>
      <c r="R32" s="249"/>
      <c r="S32" s="206">
        <f t="shared" si="6"/>
        <v>0</v>
      </c>
      <c r="T32" s="198"/>
      <c r="U32" s="207"/>
      <c r="V32" s="207"/>
      <c r="W32" s="207"/>
      <c r="X32" s="207"/>
      <c r="Y32" s="205"/>
      <c r="Z32" s="205"/>
      <c r="AA32" s="205"/>
      <c r="AB32" s="205"/>
      <c r="AC32" s="205"/>
      <c r="AD32" s="205"/>
      <c r="AE32" s="205"/>
      <c r="AF32" s="205"/>
      <c r="AG32" s="205"/>
      <c r="AH32" s="205"/>
      <c r="AI32" s="197">
        <f t="shared" si="8"/>
        <v>0</v>
      </c>
      <c r="AJ32" s="198"/>
      <c r="AK32" s="250"/>
      <c r="AL32" s="251"/>
      <c r="AM32" s="250"/>
      <c r="AN32" s="250"/>
      <c r="AO32" s="250"/>
      <c r="AP32" s="250"/>
      <c r="AQ32" s="251"/>
    </row>
    <row r="33" spans="1:43" ht="15.75" thickBot="1" x14ac:dyDescent="0.3">
      <c r="A33" s="191" t="s">
        <v>192</v>
      </c>
      <c r="B33" s="192"/>
      <c r="C33" s="192"/>
      <c r="D33" s="192"/>
      <c r="E33" s="192"/>
      <c r="F33" s="192"/>
      <c r="G33" s="192"/>
      <c r="H33" s="192"/>
      <c r="I33" s="208"/>
      <c r="J33" s="208"/>
      <c r="K33" s="208"/>
      <c r="L33" s="208"/>
      <c r="M33" s="208"/>
      <c r="N33" s="208"/>
      <c r="O33" s="208"/>
      <c r="P33" s="208"/>
      <c r="Q33" s="208"/>
      <c r="R33" s="208"/>
      <c r="S33" s="203"/>
      <c r="T33" s="227"/>
      <c r="U33" s="202"/>
      <c r="V33" s="202"/>
      <c r="W33" s="208"/>
      <c r="X33" s="208"/>
      <c r="Y33" s="208"/>
      <c r="Z33" s="208"/>
      <c r="AA33" s="208"/>
      <c r="AB33" s="208"/>
      <c r="AC33" s="208"/>
      <c r="AD33" s="208"/>
      <c r="AE33" s="208"/>
      <c r="AF33" s="208"/>
      <c r="AG33" s="208"/>
      <c r="AH33" s="208"/>
      <c r="AI33" s="209"/>
      <c r="AJ33" s="193"/>
      <c r="AK33" s="192"/>
      <c r="AL33" s="192"/>
      <c r="AM33" s="192"/>
      <c r="AN33" s="192"/>
      <c r="AO33" s="192"/>
      <c r="AP33" s="192"/>
      <c r="AQ33" s="192"/>
    </row>
    <row r="34" spans="1:43" ht="43.5" thickBot="1" x14ac:dyDescent="0.3">
      <c r="A34" s="123" t="s">
        <v>34</v>
      </c>
      <c r="B34" s="123"/>
      <c r="C34" s="165"/>
      <c r="D34" s="228"/>
      <c r="E34" s="229"/>
      <c r="F34" s="229"/>
      <c r="G34" s="229"/>
      <c r="H34" s="204"/>
      <c r="I34" s="205"/>
      <c r="J34" s="205"/>
      <c r="K34" s="205"/>
      <c r="L34" s="205"/>
      <c r="M34" s="205"/>
      <c r="N34" s="205"/>
      <c r="O34" s="205"/>
      <c r="P34" s="205"/>
      <c r="Q34" s="205"/>
      <c r="R34" s="205"/>
      <c r="S34" s="206">
        <f t="shared" si="6"/>
        <v>0</v>
      </c>
      <c r="T34" s="198"/>
      <c r="U34" s="207"/>
      <c r="V34" s="207"/>
      <c r="W34" s="207"/>
      <c r="X34" s="207"/>
      <c r="Y34" s="205"/>
      <c r="Z34" s="205"/>
      <c r="AA34" s="205"/>
      <c r="AB34" s="205"/>
      <c r="AC34" s="205"/>
      <c r="AD34" s="205"/>
      <c r="AE34" s="205"/>
      <c r="AF34" s="205"/>
      <c r="AG34" s="205"/>
      <c r="AH34" s="205"/>
      <c r="AI34" s="197">
        <f t="shared" ref="AI34:AI36" si="9">SUM(Y34:AH34)</f>
        <v>0</v>
      </c>
      <c r="AJ34" s="198" t="s">
        <v>188</v>
      </c>
      <c r="AK34" s="225"/>
      <c r="AL34" s="226"/>
      <c r="AM34" s="225"/>
      <c r="AN34" s="225"/>
      <c r="AO34" s="225"/>
      <c r="AP34" s="225"/>
      <c r="AQ34" s="226"/>
    </row>
    <row r="35" spans="1:43" ht="43.5" thickBot="1" x14ac:dyDescent="0.3">
      <c r="A35" s="123" t="s">
        <v>34</v>
      </c>
      <c r="B35" s="123"/>
      <c r="C35" s="165"/>
      <c r="D35" s="228"/>
      <c r="E35" s="229"/>
      <c r="F35" s="229"/>
      <c r="G35" s="229"/>
      <c r="H35" s="204"/>
      <c r="I35" s="205"/>
      <c r="J35" s="205"/>
      <c r="K35" s="205"/>
      <c r="L35" s="205"/>
      <c r="M35" s="205"/>
      <c r="N35" s="205"/>
      <c r="O35" s="205"/>
      <c r="P35" s="205"/>
      <c r="Q35" s="205"/>
      <c r="R35" s="205"/>
      <c r="S35" s="206">
        <f t="shared" si="6"/>
        <v>0</v>
      </c>
      <c r="T35" s="198"/>
      <c r="U35" s="207"/>
      <c r="V35" s="207"/>
      <c r="W35" s="207"/>
      <c r="X35" s="207"/>
      <c r="Y35" s="205"/>
      <c r="Z35" s="205"/>
      <c r="AA35" s="205"/>
      <c r="AB35" s="205"/>
      <c r="AC35" s="205"/>
      <c r="AD35" s="205"/>
      <c r="AE35" s="205"/>
      <c r="AF35" s="205"/>
      <c r="AG35" s="205"/>
      <c r="AH35" s="205"/>
      <c r="AI35" s="197">
        <f t="shared" si="9"/>
        <v>0</v>
      </c>
      <c r="AJ35" s="198" t="s">
        <v>188</v>
      </c>
      <c r="AK35" s="225"/>
      <c r="AL35" s="226"/>
      <c r="AM35" s="225"/>
      <c r="AN35" s="225"/>
      <c r="AO35" s="225"/>
      <c r="AP35" s="225"/>
      <c r="AQ35" s="226"/>
    </row>
    <row r="36" spans="1:43" ht="43.5" thickBot="1" x14ac:dyDescent="0.3">
      <c r="A36" s="123" t="s">
        <v>34</v>
      </c>
      <c r="B36" s="123"/>
      <c r="C36" s="165"/>
      <c r="D36" s="228"/>
      <c r="E36" s="229"/>
      <c r="F36" s="229"/>
      <c r="G36" s="229"/>
      <c r="H36" s="204"/>
      <c r="I36" s="205"/>
      <c r="J36" s="205"/>
      <c r="K36" s="205"/>
      <c r="L36" s="205"/>
      <c r="M36" s="205"/>
      <c r="N36" s="205"/>
      <c r="O36" s="205"/>
      <c r="P36" s="205"/>
      <c r="Q36" s="205"/>
      <c r="R36" s="205"/>
      <c r="S36" s="206">
        <f t="shared" si="6"/>
        <v>0</v>
      </c>
      <c r="T36" s="198"/>
      <c r="U36" s="207"/>
      <c r="V36" s="207"/>
      <c r="W36" s="207"/>
      <c r="X36" s="207"/>
      <c r="Y36" s="205"/>
      <c r="Z36" s="205"/>
      <c r="AA36" s="205"/>
      <c r="AB36" s="205"/>
      <c r="AC36" s="205"/>
      <c r="AD36" s="205"/>
      <c r="AE36" s="205"/>
      <c r="AF36" s="205"/>
      <c r="AG36" s="205"/>
      <c r="AH36" s="205"/>
      <c r="AI36" s="197">
        <f t="shared" si="9"/>
        <v>0</v>
      </c>
      <c r="AJ36" s="198" t="s">
        <v>188</v>
      </c>
      <c r="AK36" s="225"/>
      <c r="AL36" s="226"/>
      <c r="AM36" s="225"/>
      <c r="AN36" s="225"/>
      <c r="AO36" s="225"/>
      <c r="AP36" s="225"/>
      <c r="AQ36" s="226"/>
    </row>
    <row r="37" spans="1:43" ht="15.75" thickBot="1" x14ac:dyDescent="0.3">
      <c r="A37" s="191" t="s">
        <v>172</v>
      </c>
      <c r="B37" s="192"/>
      <c r="C37" s="192"/>
      <c r="D37" s="192"/>
      <c r="E37" s="192"/>
      <c r="F37" s="192"/>
      <c r="G37" s="192"/>
      <c r="H37" s="192"/>
      <c r="I37" s="208"/>
      <c r="J37" s="208"/>
      <c r="K37" s="208"/>
      <c r="L37" s="208"/>
      <c r="M37" s="208"/>
      <c r="N37" s="208"/>
      <c r="O37" s="208"/>
      <c r="P37" s="208"/>
      <c r="Q37" s="208"/>
      <c r="R37" s="208"/>
      <c r="S37" s="203"/>
      <c r="T37" s="227"/>
      <c r="U37" s="202"/>
      <c r="V37" s="202"/>
      <c r="W37" s="208"/>
      <c r="X37" s="208"/>
      <c r="Y37" s="208"/>
      <c r="Z37" s="208"/>
      <c r="AA37" s="208"/>
      <c r="AB37" s="208"/>
      <c r="AC37" s="208"/>
      <c r="AD37" s="208"/>
      <c r="AE37" s="208"/>
      <c r="AF37" s="208"/>
      <c r="AG37" s="208"/>
      <c r="AH37" s="208"/>
      <c r="AI37" s="209"/>
      <c r="AJ37" s="193"/>
      <c r="AK37" s="192"/>
      <c r="AL37" s="192"/>
      <c r="AM37" s="192"/>
      <c r="AN37" s="192"/>
      <c r="AO37" s="192"/>
      <c r="AP37" s="192"/>
      <c r="AQ37" s="192"/>
    </row>
    <row r="38" spans="1:43" ht="43.5" thickBot="1" x14ac:dyDescent="0.3">
      <c r="A38" s="123" t="s">
        <v>35</v>
      </c>
      <c r="B38" s="123"/>
      <c r="C38" s="165"/>
      <c r="D38" s="228"/>
      <c r="E38" s="229"/>
      <c r="F38" s="229"/>
      <c r="G38" s="229"/>
      <c r="H38" s="204"/>
      <c r="I38" s="205"/>
      <c r="J38" s="205"/>
      <c r="K38" s="205"/>
      <c r="L38" s="205"/>
      <c r="M38" s="205"/>
      <c r="N38" s="205"/>
      <c r="O38" s="205"/>
      <c r="P38" s="205"/>
      <c r="Q38" s="205"/>
      <c r="R38" s="205"/>
      <c r="S38" s="206">
        <f t="shared" si="6"/>
        <v>0</v>
      </c>
      <c r="T38" s="198"/>
      <c r="U38" s="207"/>
      <c r="V38" s="207"/>
      <c r="W38" s="207"/>
      <c r="X38" s="207"/>
      <c r="Y38" s="205"/>
      <c r="Z38" s="205"/>
      <c r="AA38" s="205"/>
      <c r="AB38" s="205"/>
      <c r="AC38" s="205"/>
      <c r="AD38" s="205"/>
      <c r="AE38" s="205"/>
      <c r="AF38" s="205"/>
      <c r="AG38" s="205"/>
      <c r="AH38" s="205"/>
      <c r="AI38" s="197">
        <f t="shared" ref="AI38:AI44" si="10">SUM(Y38:AH38)</f>
        <v>0</v>
      </c>
      <c r="AJ38" s="198" t="s">
        <v>188</v>
      </c>
      <c r="AK38" s="225"/>
      <c r="AL38" s="226"/>
      <c r="AM38" s="225"/>
      <c r="AN38" s="225"/>
      <c r="AO38" s="225"/>
      <c r="AP38" s="225"/>
      <c r="AQ38" s="226"/>
    </row>
    <row r="39" spans="1:43" ht="43.5" thickBot="1" x14ac:dyDescent="0.3">
      <c r="A39" s="123" t="s">
        <v>35</v>
      </c>
      <c r="B39" s="123"/>
      <c r="C39" s="165"/>
      <c r="D39" s="228"/>
      <c r="E39" s="229"/>
      <c r="F39" s="229"/>
      <c r="G39" s="229"/>
      <c r="H39" s="204"/>
      <c r="I39" s="205"/>
      <c r="J39" s="205"/>
      <c r="K39" s="205"/>
      <c r="L39" s="205"/>
      <c r="M39" s="205"/>
      <c r="N39" s="205"/>
      <c r="O39" s="205"/>
      <c r="P39" s="205"/>
      <c r="Q39" s="205"/>
      <c r="R39" s="205"/>
      <c r="S39" s="206">
        <f t="shared" si="6"/>
        <v>0</v>
      </c>
      <c r="T39" s="198"/>
      <c r="U39" s="207"/>
      <c r="V39" s="207"/>
      <c r="W39" s="207"/>
      <c r="X39" s="207"/>
      <c r="Y39" s="205"/>
      <c r="Z39" s="205"/>
      <c r="AA39" s="205"/>
      <c r="AB39" s="205"/>
      <c r="AC39" s="205"/>
      <c r="AD39" s="205"/>
      <c r="AE39" s="205"/>
      <c r="AF39" s="205"/>
      <c r="AG39" s="205"/>
      <c r="AH39" s="205"/>
      <c r="AI39" s="197">
        <f t="shared" si="10"/>
        <v>0</v>
      </c>
      <c r="AJ39" s="198" t="s">
        <v>188</v>
      </c>
      <c r="AK39" s="225"/>
      <c r="AL39" s="226"/>
      <c r="AM39" s="225"/>
      <c r="AN39" s="225"/>
      <c r="AO39" s="225"/>
      <c r="AP39" s="225"/>
      <c r="AQ39" s="226"/>
    </row>
    <row r="40" spans="1:43" ht="43.5" thickBot="1" x14ac:dyDescent="0.3">
      <c r="A40" s="123" t="s">
        <v>35</v>
      </c>
      <c r="B40" s="123"/>
      <c r="C40" s="165"/>
      <c r="D40" s="228"/>
      <c r="E40" s="229"/>
      <c r="F40" s="229"/>
      <c r="G40" s="229"/>
      <c r="H40" s="204"/>
      <c r="I40" s="205"/>
      <c r="J40" s="205"/>
      <c r="K40" s="205"/>
      <c r="L40" s="205"/>
      <c r="M40" s="205"/>
      <c r="N40" s="205"/>
      <c r="O40" s="205"/>
      <c r="P40" s="205"/>
      <c r="Q40" s="205"/>
      <c r="R40" s="205"/>
      <c r="S40" s="206">
        <f t="shared" si="6"/>
        <v>0</v>
      </c>
      <c r="T40" s="198"/>
      <c r="U40" s="207"/>
      <c r="V40" s="207"/>
      <c r="W40" s="207"/>
      <c r="X40" s="207"/>
      <c r="Y40" s="205"/>
      <c r="Z40" s="205"/>
      <c r="AA40" s="205"/>
      <c r="AB40" s="205"/>
      <c r="AC40" s="205"/>
      <c r="AD40" s="205"/>
      <c r="AE40" s="205"/>
      <c r="AF40" s="205"/>
      <c r="AG40" s="205"/>
      <c r="AH40" s="205"/>
      <c r="AI40" s="197">
        <f t="shared" si="10"/>
        <v>0</v>
      </c>
      <c r="AJ40" s="198" t="s">
        <v>188</v>
      </c>
      <c r="AK40" s="225"/>
      <c r="AL40" s="226"/>
      <c r="AM40" s="225"/>
      <c r="AN40" s="225"/>
      <c r="AO40" s="225"/>
      <c r="AP40" s="225"/>
      <c r="AQ40" s="226"/>
    </row>
    <row r="41" spans="1:43" ht="15.75" thickBot="1" x14ac:dyDescent="0.3">
      <c r="A41" s="191" t="s">
        <v>193</v>
      </c>
      <c r="B41" s="192"/>
      <c r="C41" s="192"/>
      <c r="D41" s="192"/>
      <c r="E41" s="192"/>
      <c r="F41" s="192"/>
      <c r="G41" s="192"/>
      <c r="H41" s="192"/>
      <c r="I41" s="208"/>
      <c r="J41" s="208"/>
      <c r="K41" s="208"/>
      <c r="L41" s="208"/>
      <c r="M41" s="208"/>
      <c r="N41" s="208"/>
      <c r="O41" s="208"/>
      <c r="P41" s="208"/>
      <c r="Q41" s="208"/>
      <c r="R41" s="208"/>
      <c r="S41" s="203"/>
      <c r="T41" s="227"/>
      <c r="U41" s="202"/>
      <c r="V41" s="202"/>
      <c r="W41" s="208"/>
      <c r="X41" s="208"/>
      <c r="Y41" s="208"/>
      <c r="Z41" s="208"/>
      <c r="AA41" s="208"/>
      <c r="AB41" s="208"/>
      <c r="AC41" s="208"/>
      <c r="AD41" s="208"/>
      <c r="AE41" s="208"/>
      <c r="AF41" s="208"/>
      <c r="AG41" s="208"/>
      <c r="AH41" s="208"/>
      <c r="AI41" s="209"/>
      <c r="AJ41" s="193"/>
      <c r="AK41" s="192"/>
      <c r="AL41" s="192"/>
      <c r="AM41" s="192"/>
      <c r="AN41" s="192"/>
      <c r="AO41" s="192"/>
      <c r="AP41" s="192"/>
      <c r="AQ41" s="192"/>
    </row>
    <row r="42" spans="1:43" ht="43.5" thickBot="1" x14ac:dyDescent="0.3">
      <c r="A42" s="123" t="s">
        <v>36</v>
      </c>
      <c r="B42" s="123"/>
      <c r="C42" s="165"/>
      <c r="D42" s="228"/>
      <c r="E42" s="229"/>
      <c r="F42" s="229"/>
      <c r="G42" s="229"/>
      <c r="H42" s="204"/>
      <c r="I42" s="205"/>
      <c r="J42" s="205"/>
      <c r="K42" s="205"/>
      <c r="L42" s="205"/>
      <c r="M42" s="205"/>
      <c r="N42" s="205"/>
      <c r="O42" s="205"/>
      <c r="P42" s="205"/>
      <c r="Q42" s="205"/>
      <c r="R42" s="205"/>
      <c r="S42" s="206">
        <f t="shared" ref="S42:S44" si="11">SUM(I42:R42)</f>
        <v>0</v>
      </c>
      <c r="T42" s="198"/>
      <c r="U42" s="207"/>
      <c r="V42" s="207"/>
      <c r="W42" s="207"/>
      <c r="X42" s="207"/>
      <c r="Y42" s="205"/>
      <c r="Z42" s="205"/>
      <c r="AA42" s="205"/>
      <c r="AB42" s="205"/>
      <c r="AC42" s="205"/>
      <c r="AD42" s="205"/>
      <c r="AE42" s="205"/>
      <c r="AF42" s="205"/>
      <c r="AG42" s="205"/>
      <c r="AH42" s="205"/>
      <c r="AI42" s="197">
        <f t="shared" si="10"/>
        <v>0</v>
      </c>
      <c r="AJ42" s="198" t="s">
        <v>188</v>
      </c>
      <c r="AK42" s="225"/>
      <c r="AL42" s="226"/>
      <c r="AM42" s="225"/>
      <c r="AN42" s="225"/>
      <c r="AO42" s="225"/>
      <c r="AP42" s="225"/>
      <c r="AQ42" s="226"/>
    </row>
    <row r="43" spans="1:43" ht="43.5" thickBot="1" x14ac:dyDescent="0.3">
      <c r="A43" s="123" t="s">
        <v>36</v>
      </c>
      <c r="B43" s="123"/>
      <c r="C43" s="165"/>
      <c r="D43" s="228"/>
      <c r="E43" s="229"/>
      <c r="F43" s="229"/>
      <c r="G43" s="229"/>
      <c r="H43" s="204"/>
      <c r="I43" s="205"/>
      <c r="J43" s="205"/>
      <c r="K43" s="205"/>
      <c r="L43" s="205"/>
      <c r="M43" s="205"/>
      <c r="N43" s="205"/>
      <c r="O43" s="205"/>
      <c r="P43" s="205"/>
      <c r="Q43" s="205"/>
      <c r="R43" s="205"/>
      <c r="S43" s="206">
        <f t="shared" si="11"/>
        <v>0</v>
      </c>
      <c r="T43" s="198"/>
      <c r="U43" s="207"/>
      <c r="V43" s="207"/>
      <c r="W43" s="207"/>
      <c r="X43" s="207"/>
      <c r="Y43" s="205"/>
      <c r="Z43" s="205"/>
      <c r="AA43" s="205"/>
      <c r="AB43" s="205"/>
      <c r="AC43" s="205"/>
      <c r="AD43" s="205"/>
      <c r="AE43" s="205"/>
      <c r="AF43" s="205"/>
      <c r="AG43" s="205"/>
      <c r="AH43" s="205"/>
      <c r="AI43" s="197">
        <f t="shared" si="10"/>
        <v>0</v>
      </c>
      <c r="AJ43" s="198" t="s">
        <v>188</v>
      </c>
      <c r="AK43" s="225"/>
      <c r="AL43" s="226"/>
      <c r="AM43" s="225"/>
      <c r="AN43" s="225"/>
      <c r="AO43" s="225"/>
      <c r="AP43" s="225"/>
      <c r="AQ43" s="226"/>
    </row>
    <row r="44" spans="1:43" ht="43.5" thickBot="1" x14ac:dyDescent="0.3">
      <c r="A44" s="123" t="s">
        <v>36</v>
      </c>
      <c r="B44" s="123"/>
      <c r="C44" s="165"/>
      <c r="D44" s="228"/>
      <c r="E44" s="229"/>
      <c r="F44" s="229"/>
      <c r="G44" s="229"/>
      <c r="H44" s="204"/>
      <c r="I44" s="205"/>
      <c r="J44" s="205"/>
      <c r="K44" s="205"/>
      <c r="L44" s="205"/>
      <c r="M44" s="205"/>
      <c r="N44" s="205"/>
      <c r="O44" s="205"/>
      <c r="P44" s="205"/>
      <c r="Q44" s="205"/>
      <c r="R44" s="205"/>
      <c r="S44" s="206">
        <f t="shared" si="11"/>
        <v>0</v>
      </c>
      <c r="T44" s="198"/>
      <c r="U44" s="207"/>
      <c r="V44" s="207"/>
      <c r="W44" s="207"/>
      <c r="X44" s="207"/>
      <c r="Y44" s="205"/>
      <c r="Z44" s="205"/>
      <c r="AA44" s="205"/>
      <c r="AB44" s="205"/>
      <c r="AC44" s="205"/>
      <c r="AD44" s="205"/>
      <c r="AE44" s="205"/>
      <c r="AF44" s="205"/>
      <c r="AG44" s="205"/>
      <c r="AH44" s="205"/>
      <c r="AI44" s="197">
        <f t="shared" si="10"/>
        <v>0</v>
      </c>
      <c r="AJ44" s="198" t="s">
        <v>188</v>
      </c>
      <c r="AK44" s="225"/>
      <c r="AL44" s="226"/>
      <c r="AM44" s="225"/>
      <c r="AN44" s="225"/>
      <c r="AO44" s="225"/>
      <c r="AP44" s="225"/>
      <c r="AQ44" s="226"/>
    </row>
  </sheetData>
  <mergeCells count="3">
    <mergeCell ref="A16:S16"/>
    <mergeCell ref="T16:AJ16"/>
    <mergeCell ref="AK16:AQ16"/>
  </mergeCells>
  <conditionalFormatting sqref="D12">
    <cfRule type="cellIs" dxfId="8" priority="1" operator="equal">
      <formula>"ERR"</formula>
    </cfRule>
    <cfRule type="cellIs" dxfId="7" priority="2" operator="equal">
      <formula>"OK"</formula>
    </cfRule>
  </conditionalFormatting>
  <dataValidations count="4">
    <dataValidation type="list" allowBlank="1" showInputMessage="1" showErrorMessage="1" sqref="AL21:AL23 AL34:AL36 AL38:AL40 AL25:AL28 AL30:AL32 AL42:AL44 AL19" xr:uid="{00000000-0002-0000-04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Q21:AQ23 AQ38:AQ40 AQ34:AQ36 AQ25:AQ28 AQ30:AQ32 AQ42:AQ44 AQ19" xr:uid="{00000000-0002-0000-0400-000001000000}">
      <formula1>"Primary Data,Third Party Data,Secondary Data - Calculated based on actual data,Secondary Data - Based on assumptions,Secondary Data - Extrapolation,Other evidence"</formula1>
    </dataValidation>
    <dataValidation type="list" allowBlank="1" showInputMessage="1" showErrorMessage="1" sqref="C28" xr:uid="{00000000-0002-0000-0400-000002000000}">
      <formula1>"Other,Timed operation credit"</formula1>
    </dataValidation>
    <dataValidation type="list" allowBlank="1" showInputMessage="1" showErrorMessage="1" sqref="U21 U25" xr:uid="{5B073AB7-3599-4170-8750-9D45213CE695}">
      <formula1>"Based on EU ETS benchmark or IF documentation,Proposed by applicant"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O14"/>
  <sheetViews>
    <sheetView showGridLines="0" zoomScaleNormal="100" workbookViewId="0"/>
  </sheetViews>
  <sheetFormatPr defaultColWidth="9.140625" defaultRowHeight="14.25" x14ac:dyDescent="0.2"/>
  <cols>
    <col min="1" max="1" width="4.140625" style="5" customWidth="1"/>
    <col min="2" max="16384" width="9.140625" style="5"/>
  </cols>
  <sheetData>
    <row r="2" spans="2:15" ht="15" x14ac:dyDescent="0.25">
      <c r="B2" s="4" t="s">
        <v>194</v>
      </c>
    </row>
    <row r="3" spans="2:15" ht="48.95" customHeight="1" x14ac:dyDescent="0.2">
      <c r="B3" s="353" t="s">
        <v>621</v>
      </c>
      <c r="C3" s="354"/>
      <c r="D3" s="354"/>
      <c r="E3" s="354"/>
      <c r="F3" s="354"/>
      <c r="G3" s="354"/>
      <c r="H3" s="354"/>
      <c r="I3" s="354"/>
      <c r="J3" s="354"/>
      <c r="K3" s="354"/>
      <c r="L3" s="354"/>
      <c r="M3" s="354"/>
      <c r="N3" s="354"/>
      <c r="O3" s="354"/>
    </row>
    <row r="4" spans="2:15" x14ac:dyDescent="0.2">
      <c r="B4" s="42"/>
      <c r="C4" s="42"/>
      <c r="D4" s="42"/>
      <c r="E4" s="42"/>
      <c r="F4" s="42"/>
      <c r="G4" s="42"/>
      <c r="H4" s="42"/>
      <c r="I4" s="42"/>
      <c r="J4" s="42"/>
      <c r="K4" s="42"/>
      <c r="L4" s="42"/>
      <c r="M4" s="42"/>
      <c r="N4" s="42"/>
      <c r="O4" s="42"/>
    </row>
    <row r="5" spans="2:15" ht="15" x14ac:dyDescent="0.25">
      <c r="B5" s="30" t="s">
        <v>795</v>
      </c>
    </row>
    <row r="14" spans="2:15" ht="26.25" x14ac:dyDescent="0.4">
      <c r="D14" s="6"/>
      <c r="F14" s="7"/>
    </row>
  </sheetData>
  <mergeCells count="1">
    <mergeCell ref="B3:O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3"/>
  <sheetViews>
    <sheetView showGridLines="0" zoomScaleNormal="100" workbookViewId="0"/>
  </sheetViews>
  <sheetFormatPr defaultColWidth="9.140625" defaultRowHeight="15" x14ac:dyDescent="0.25"/>
  <cols>
    <col min="1" max="1" width="27.85546875" style="60" customWidth="1"/>
    <col min="2" max="2" width="53" style="66" customWidth="1"/>
    <col min="3" max="3" width="25.85546875" style="60" customWidth="1"/>
    <col min="4" max="4" width="13.5703125" style="60" customWidth="1"/>
    <col min="5" max="5" width="14.140625" style="60" customWidth="1"/>
    <col min="6" max="6" width="62.28515625" style="60" customWidth="1"/>
    <col min="7" max="7" width="72.7109375" style="60" customWidth="1"/>
    <col min="8" max="11" width="14.42578125" style="23" customWidth="1"/>
    <col min="12" max="16384" width="9.140625" style="23"/>
  </cols>
  <sheetData>
    <row r="1" spans="1:11" s="1" customFormat="1" ht="43.35" customHeight="1" thickBot="1" x14ac:dyDescent="0.25">
      <c r="A1" s="24" t="s">
        <v>195</v>
      </c>
      <c r="B1" s="62"/>
      <c r="C1" s="12"/>
      <c r="D1" s="12"/>
      <c r="E1" s="12"/>
      <c r="F1" s="12"/>
      <c r="G1" s="13"/>
      <c r="H1" s="355" t="s">
        <v>196</v>
      </c>
      <c r="I1" s="356"/>
      <c r="J1" s="356"/>
      <c r="K1" s="357"/>
    </row>
    <row r="2" spans="1:11" s="1" customFormat="1" ht="39.950000000000003" customHeight="1" thickBot="1" x14ac:dyDescent="0.25">
      <c r="A2" s="31" t="s">
        <v>153</v>
      </c>
      <c r="B2" s="63" t="s">
        <v>110</v>
      </c>
      <c r="C2" s="31" t="s">
        <v>197</v>
      </c>
      <c r="D2" s="32" t="s">
        <v>198</v>
      </c>
      <c r="E2" s="32" t="s">
        <v>112</v>
      </c>
      <c r="F2" s="32" t="s">
        <v>199</v>
      </c>
      <c r="G2" s="32" t="s">
        <v>200</v>
      </c>
      <c r="H2" s="33" t="s">
        <v>201</v>
      </c>
      <c r="I2" s="33" t="s">
        <v>159</v>
      </c>
      <c r="J2" s="33" t="s">
        <v>185</v>
      </c>
      <c r="K2" s="33" t="s">
        <v>164</v>
      </c>
    </row>
    <row r="3" spans="1:11" s="1" customFormat="1" ht="13.5" thickBot="1" x14ac:dyDescent="0.25">
      <c r="A3" s="26" t="s">
        <v>202</v>
      </c>
      <c r="B3" s="64"/>
      <c r="C3" s="27"/>
      <c r="D3" s="27"/>
      <c r="E3" s="27"/>
      <c r="F3" s="27"/>
      <c r="G3" s="27"/>
      <c r="H3" s="27"/>
      <c r="I3" s="27"/>
      <c r="J3" s="27"/>
      <c r="K3" s="28"/>
    </row>
    <row r="4" spans="1:11" s="1" customFormat="1" ht="69.75" customHeight="1" thickBot="1" x14ac:dyDescent="0.25">
      <c r="A4" s="34" t="s">
        <v>203</v>
      </c>
      <c r="B4" s="65" t="s">
        <v>204</v>
      </c>
      <c r="C4" s="34" t="s">
        <v>42</v>
      </c>
      <c r="D4" s="18">
        <v>0.217</v>
      </c>
      <c r="E4" s="25" t="s">
        <v>205</v>
      </c>
      <c r="F4" s="34" t="s">
        <v>206</v>
      </c>
      <c r="G4" s="61" t="s">
        <v>207</v>
      </c>
      <c r="H4" s="19" t="s">
        <v>16</v>
      </c>
      <c r="I4" s="3"/>
      <c r="J4" s="3"/>
      <c r="K4" s="3"/>
    </row>
    <row r="5" spans="1:11" s="1" customFormat="1" ht="69.75" customHeight="1" thickBot="1" x14ac:dyDescent="0.25">
      <c r="A5" s="34" t="s">
        <v>203</v>
      </c>
      <c r="B5" s="65" t="s">
        <v>208</v>
      </c>
      <c r="C5" s="34" t="s">
        <v>209</v>
      </c>
      <c r="D5" s="18">
        <v>0.157</v>
      </c>
      <c r="E5" s="25" t="s">
        <v>205</v>
      </c>
      <c r="F5" s="34" t="s">
        <v>206</v>
      </c>
      <c r="G5" s="61" t="s">
        <v>210</v>
      </c>
      <c r="H5" s="19" t="s">
        <v>16</v>
      </c>
      <c r="I5" s="3"/>
      <c r="J5" s="3"/>
      <c r="K5" s="3"/>
    </row>
    <row r="6" spans="1:11" s="1" customFormat="1" ht="53.25" customHeight="1" thickBot="1" x14ac:dyDescent="0.25">
      <c r="A6" s="34" t="s">
        <v>203</v>
      </c>
      <c r="B6" s="65" t="s">
        <v>211</v>
      </c>
      <c r="C6" s="34" t="s">
        <v>212</v>
      </c>
      <c r="D6" s="18">
        <v>1.288</v>
      </c>
      <c r="E6" s="25" t="s">
        <v>205</v>
      </c>
      <c r="F6" s="34" t="s">
        <v>206</v>
      </c>
      <c r="G6" s="61" t="s">
        <v>213</v>
      </c>
      <c r="H6" s="19" t="s">
        <v>16</v>
      </c>
      <c r="I6" s="3"/>
      <c r="J6" s="3"/>
      <c r="K6" s="3"/>
    </row>
    <row r="7" spans="1:11" s="1" customFormat="1" ht="53.25" customHeight="1" thickBot="1" x14ac:dyDescent="0.25">
      <c r="A7" s="34" t="s">
        <v>203</v>
      </c>
      <c r="B7" s="65" t="s">
        <v>214</v>
      </c>
      <c r="C7" s="34" t="s">
        <v>215</v>
      </c>
      <c r="D7" s="18">
        <v>0.312</v>
      </c>
      <c r="E7" s="25" t="s">
        <v>205</v>
      </c>
      <c r="F7" s="34" t="s">
        <v>206</v>
      </c>
      <c r="G7" s="61" t="s">
        <v>216</v>
      </c>
      <c r="H7" s="19" t="s">
        <v>16</v>
      </c>
      <c r="I7" s="3"/>
      <c r="J7" s="3"/>
      <c r="K7" s="3"/>
    </row>
    <row r="8" spans="1:11" s="1" customFormat="1" ht="53.25" customHeight="1" thickBot="1" x14ac:dyDescent="0.25">
      <c r="A8" s="34" t="s">
        <v>203</v>
      </c>
      <c r="B8" s="65" t="s">
        <v>599</v>
      </c>
      <c r="C8" s="34" t="s">
        <v>49</v>
      </c>
      <c r="D8" s="18">
        <v>1.464</v>
      </c>
      <c r="E8" s="25" t="s">
        <v>205</v>
      </c>
      <c r="F8" s="34" t="s">
        <v>206</v>
      </c>
      <c r="G8" s="61" t="s">
        <v>217</v>
      </c>
      <c r="H8" s="19" t="s">
        <v>16</v>
      </c>
      <c r="I8" s="3"/>
      <c r="J8" s="3"/>
      <c r="K8" s="3"/>
    </row>
    <row r="9" spans="1:11" s="1" customFormat="1" ht="53.25" customHeight="1" thickBot="1" x14ac:dyDescent="0.25">
      <c r="A9" s="34" t="s">
        <v>203</v>
      </c>
      <c r="B9" s="65" t="s">
        <v>218</v>
      </c>
      <c r="C9" s="34" t="s">
        <v>219</v>
      </c>
      <c r="D9" s="18">
        <v>0.69299999999999995</v>
      </c>
      <c r="E9" s="25" t="s">
        <v>205</v>
      </c>
      <c r="F9" s="34" t="s">
        <v>206</v>
      </c>
      <c r="G9" s="61" t="s">
        <v>220</v>
      </c>
      <c r="H9" s="19" t="s">
        <v>16</v>
      </c>
      <c r="I9" s="3"/>
      <c r="J9" s="3"/>
      <c r="K9" s="3"/>
    </row>
    <row r="10" spans="1:11" s="1" customFormat="1" ht="77.25" thickBot="1" x14ac:dyDescent="0.25">
      <c r="A10" s="34" t="s">
        <v>203</v>
      </c>
      <c r="B10" s="65" t="s">
        <v>221</v>
      </c>
      <c r="C10" s="34" t="s">
        <v>222</v>
      </c>
      <c r="D10" s="18">
        <v>0.95699999999999996</v>
      </c>
      <c r="E10" s="25" t="s">
        <v>205</v>
      </c>
      <c r="F10" s="34" t="s">
        <v>206</v>
      </c>
      <c r="G10" s="61" t="s">
        <v>223</v>
      </c>
      <c r="H10" s="19" t="s">
        <v>16</v>
      </c>
      <c r="I10" s="3"/>
      <c r="J10" s="3"/>
      <c r="K10" s="3"/>
    </row>
    <row r="11" spans="1:11" s="1" customFormat="1" ht="64.5" thickBot="1" x14ac:dyDescent="0.25">
      <c r="A11" s="34" t="s">
        <v>203</v>
      </c>
      <c r="B11" s="65" t="s">
        <v>224</v>
      </c>
      <c r="C11" s="34" t="s">
        <v>225</v>
      </c>
      <c r="D11" s="18">
        <v>0.72499999999999998</v>
      </c>
      <c r="E11" s="25" t="s">
        <v>205</v>
      </c>
      <c r="F11" s="34" t="s">
        <v>206</v>
      </c>
      <c r="G11" s="61" t="s">
        <v>226</v>
      </c>
      <c r="H11" s="19" t="s">
        <v>16</v>
      </c>
      <c r="I11" s="3"/>
      <c r="J11" s="3"/>
      <c r="K11" s="3"/>
    </row>
    <row r="12" spans="1:11" s="1" customFormat="1" ht="102.75" thickBot="1" x14ac:dyDescent="0.25">
      <c r="A12" s="34" t="s">
        <v>203</v>
      </c>
      <c r="B12" s="65" t="s">
        <v>227</v>
      </c>
      <c r="C12" s="34" t="s">
        <v>228</v>
      </c>
      <c r="D12" s="18">
        <v>0.81499999999999995</v>
      </c>
      <c r="E12" s="25" t="s">
        <v>205</v>
      </c>
      <c r="F12" s="34" t="s">
        <v>206</v>
      </c>
      <c r="G12" s="61" t="s">
        <v>229</v>
      </c>
      <c r="H12" s="19" t="s">
        <v>16</v>
      </c>
      <c r="I12" s="3"/>
      <c r="J12" s="3"/>
      <c r="K12" s="3"/>
    </row>
    <row r="13" spans="1:11" s="1" customFormat="1" ht="53.25" customHeight="1" thickBot="1" x14ac:dyDescent="0.25">
      <c r="A13" s="34" t="s">
        <v>203</v>
      </c>
      <c r="B13" s="65" t="s">
        <v>230</v>
      </c>
      <c r="C13" s="34" t="s">
        <v>231</v>
      </c>
      <c r="D13" s="18">
        <v>1.4059999999999999</v>
      </c>
      <c r="E13" s="25" t="s">
        <v>205</v>
      </c>
      <c r="F13" s="34" t="s">
        <v>206</v>
      </c>
      <c r="G13" s="61" t="s">
        <v>232</v>
      </c>
      <c r="H13" s="19" t="s">
        <v>16</v>
      </c>
      <c r="I13" s="3"/>
      <c r="J13" s="3"/>
      <c r="K13" s="3"/>
    </row>
    <row r="14" spans="1:11" s="1" customFormat="1" ht="53.25" customHeight="1" thickBot="1" x14ac:dyDescent="0.25">
      <c r="A14" s="34" t="s">
        <v>203</v>
      </c>
      <c r="B14" s="65" t="s">
        <v>233</v>
      </c>
      <c r="C14" s="34" t="s">
        <v>234</v>
      </c>
      <c r="D14" s="18">
        <v>0.39900000000000002</v>
      </c>
      <c r="E14" s="25" t="s">
        <v>205</v>
      </c>
      <c r="F14" s="34" t="s">
        <v>206</v>
      </c>
      <c r="G14" s="61" t="s">
        <v>235</v>
      </c>
      <c r="H14" s="19" t="s">
        <v>16</v>
      </c>
      <c r="I14" s="3"/>
      <c r="J14" s="3"/>
      <c r="K14" s="3"/>
    </row>
    <row r="15" spans="1:11" s="1" customFormat="1" ht="115.5" thickBot="1" x14ac:dyDescent="0.25">
      <c r="A15" s="34" t="s">
        <v>203</v>
      </c>
      <c r="B15" s="65" t="s">
        <v>236</v>
      </c>
      <c r="C15" s="34" t="s">
        <v>237</v>
      </c>
      <c r="D15" s="18">
        <v>0.28999999999999998</v>
      </c>
      <c r="E15" s="25" t="s">
        <v>205</v>
      </c>
      <c r="F15" s="34" t="s">
        <v>206</v>
      </c>
      <c r="G15" s="61" t="s">
        <v>238</v>
      </c>
      <c r="H15" s="19" t="s">
        <v>16</v>
      </c>
      <c r="I15" s="3"/>
      <c r="J15" s="3"/>
      <c r="K15" s="3"/>
    </row>
    <row r="16" spans="1:11" s="1" customFormat="1" ht="51.75" thickBot="1" x14ac:dyDescent="0.25">
      <c r="A16" s="34" t="s">
        <v>203</v>
      </c>
      <c r="B16" s="65" t="s">
        <v>239</v>
      </c>
      <c r="C16" s="34" t="s">
        <v>240</v>
      </c>
      <c r="D16" s="18">
        <v>0.23699999999999999</v>
      </c>
      <c r="E16" s="25" t="s">
        <v>205</v>
      </c>
      <c r="F16" s="34" t="s">
        <v>206</v>
      </c>
      <c r="G16" s="61" t="s">
        <v>238</v>
      </c>
      <c r="H16" s="19" t="s">
        <v>16</v>
      </c>
      <c r="I16" s="3"/>
      <c r="J16" s="3"/>
      <c r="K16" s="3"/>
    </row>
    <row r="17" spans="1:11" s="1" customFormat="1" ht="64.5" thickBot="1" x14ac:dyDescent="0.25">
      <c r="A17" s="34" t="s">
        <v>203</v>
      </c>
      <c r="B17" s="65" t="s">
        <v>241</v>
      </c>
      <c r="C17" s="34" t="s">
        <v>242</v>
      </c>
      <c r="D17" s="18">
        <v>0.309</v>
      </c>
      <c r="E17" s="25" t="s">
        <v>205</v>
      </c>
      <c r="F17" s="34" t="s">
        <v>206</v>
      </c>
      <c r="G17" s="61" t="s">
        <v>243</v>
      </c>
      <c r="H17" s="19" t="s">
        <v>16</v>
      </c>
      <c r="I17" s="3"/>
      <c r="J17" s="3"/>
      <c r="K17" s="3"/>
    </row>
    <row r="18" spans="1:11" s="1" customFormat="1" ht="51.75" thickBot="1" x14ac:dyDescent="0.25">
      <c r="A18" s="34" t="s">
        <v>203</v>
      </c>
      <c r="B18" s="65" t="s">
        <v>244</v>
      </c>
      <c r="C18" s="34" t="s">
        <v>245</v>
      </c>
      <c r="D18" s="18">
        <v>0.106</v>
      </c>
      <c r="E18" s="25" t="s">
        <v>205</v>
      </c>
      <c r="F18" s="34" t="s">
        <v>206</v>
      </c>
      <c r="G18" s="61" t="s">
        <v>246</v>
      </c>
      <c r="H18" s="19" t="s">
        <v>16</v>
      </c>
      <c r="I18" s="3"/>
      <c r="J18" s="3"/>
      <c r="K18" s="3"/>
    </row>
    <row r="19" spans="1:11" s="1" customFormat="1" ht="51.75" thickBot="1" x14ac:dyDescent="0.25">
      <c r="A19" s="34" t="s">
        <v>203</v>
      </c>
      <c r="B19" s="65" t="s">
        <v>247</v>
      </c>
      <c r="C19" s="34" t="s">
        <v>248</v>
      </c>
      <c r="D19" s="18">
        <v>0.14599999999999999</v>
      </c>
      <c r="E19" s="25" t="s">
        <v>205</v>
      </c>
      <c r="F19" s="34" t="s">
        <v>206</v>
      </c>
      <c r="G19" s="61" t="s">
        <v>246</v>
      </c>
      <c r="H19" s="19" t="s">
        <v>16</v>
      </c>
      <c r="I19" s="3"/>
      <c r="J19" s="3"/>
      <c r="K19" s="3"/>
    </row>
    <row r="20" spans="1:11" s="1" customFormat="1" ht="51.75" thickBot="1" x14ac:dyDescent="0.25">
      <c r="A20" s="34" t="s">
        <v>203</v>
      </c>
      <c r="B20" s="65" t="s">
        <v>249</v>
      </c>
      <c r="C20" s="34" t="s">
        <v>250</v>
      </c>
      <c r="D20" s="18">
        <v>0.12</v>
      </c>
      <c r="E20" s="25" t="s">
        <v>205</v>
      </c>
      <c r="F20" s="34" t="s">
        <v>206</v>
      </c>
      <c r="G20" s="61" t="s">
        <v>246</v>
      </c>
      <c r="H20" s="19" t="s">
        <v>16</v>
      </c>
      <c r="I20" s="3"/>
      <c r="J20" s="3"/>
      <c r="K20" s="3"/>
    </row>
    <row r="21" spans="1:11" s="1" customFormat="1" ht="51.75" thickBot="1" x14ac:dyDescent="0.25">
      <c r="A21" s="34" t="s">
        <v>203</v>
      </c>
      <c r="B21" s="65" t="s">
        <v>251</v>
      </c>
      <c r="C21" s="34" t="s">
        <v>252</v>
      </c>
      <c r="D21" s="18">
        <v>5.8000000000000003E-2</v>
      </c>
      <c r="E21" s="25" t="s">
        <v>205</v>
      </c>
      <c r="F21" s="34" t="s">
        <v>206</v>
      </c>
      <c r="G21" s="61" t="s">
        <v>253</v>
      </c>
      <c r="H21" s="19" t="s">
        <v>16</v>
      </c>
      <c r="I21" s="3"/>
      <c r="J21" s="3"/>
      <c r="K21" s="3"/>
    </row>
    <row r="22" spans="1:11" s="1" customFormat="1" ht="64.5" thickBot="1" x14ac:dyDescent="0.25">
      <c r="A22" s="34" t="s">
        <v>203</v>
      </c>
      <c r="B22" s="65" t="s">
        <v>254</v>
      </c>
      <c r="C22" s="34" t="s">
        <v>255</v>
      </c>
      <c r="D22" s="18">
        <v>4.7E-2</v>
      </c>
      <c r="E22" s="25" t="s">
        <v>205</v>
      </c>
      <c r="F22" s="34" t="s">
        <v>206</v>
      </c>
      <c r="G22" s="61" t="s">
        <v>256</v>
      </c>
      <c r="H22" s="19" t="s">
        <v>16</v>
      </c>
      <c r="I22" s="3"/>
      <c r="J22" s="3"/>
      <c r="K22" s="3"/>
    </row>
    <row r="23" spans="1:11" s="1" customFormat="1" ht="51.75" thickBot="1" x14ac:dyDescent="0.25">
      <c r="A23" s="34" t="s">
        <v>203</v>
      </c>
      <c r="B23" s="65" t="s">
        <v>257</v>
      </c>
      <c r="C23" s="34" t="s">
        <v>258</v>
      </c>
      <c r="D23" s="18">
        <v>1.2999999999999999E-2</v>
      </c>
      <c r="E23" s="25" t="s">
        <v>205</v>
      </c>
      <c r="F23" s="34" t="s">
        <v>206</v>
      </c>
      <c r="G23" s="61" t="s">
        <v>259</v>
      </c>
      <c r="H23" s="19" t="s">
        <v>16</v>
      </c>
      <c r="I23" s="3"/>
      <c r="J23" s="3"/>
      <c r="K23" s="3"/>
    </row>
    <row r="24" spans="1:11" s="1" customFormat="1" ht="90" thickBot="1" x14ac:dyDescent="0.25">
      <c r="A24" s="34" t="s">
        <v>203</v>
      </c>
      <c r="B24" s="65" t="s">
        <v>260</v>
      </c>
      <c r="C24" s="34" t="s">
        <v>261</v>
      </c>
      <c r="D24" s="18">
        <v>9.0999999999999998E-2</v>
      </c>
      <c r="E24" s="25" t="s">
        <v>205</v>
      </c>
      <c r="F24" s="34" t="s">
        <v>206</v>
      </c>
      <c r="G24" s="61" t="s">
        <v>262</v>
      </c>
      <c r="H24" s="19" t="s">
        <v>16</v>
      </c>
      <c r="I24" s="3"/>
      <c r="J24" s="3"/>
      <c r="K24" s="3"/>
    </row>
    <row r="25" spans="1:11" s="1" customFormat="1" ht="115.5" thickBot="1" x14ac:dyDescent="0.25">
      <c r="A25" s="34" t="s">
        <v>203</v>
      </c>
      <c r="B25" s="65" t="s">
        <v>263</v>
      </c>
      <c r="C25" s="34" t="s">
        <v>264</v>
      </c>
      <c r="D25" s="18">
        <v>4.5999999999999999E-2</v>
      </c>
      <c r="E25" s="25" t="s">
        <v>205</v>
      </c>
      <c r="F25" s="34" t="s">
        <v>206</v>
      </c>
      <c r="G25" s="61" t="s">
        <v>265</v>
      </c>
      <c r="H25" s="19" t="s">
        <v>16</v>
      </c>
      <c r="I25" s="3"/>
      <c r="J25" s="3"/>
      <c r="K25" s="3"/>
    </row>
    <row r="26" spans="1:11" s="1" customFormat="1" ht="128.25" thickBot="1" x14ac:dyDescent="0.25">
      <c r="A26" s="34" t="s">
        <v>203</v>
      </c>
      <c r="B26" s="65" t="s">
        <v>266</v>
      </c>
      <c r="C26" s="34" t="s">
        <v>267</v>
      </c>
      <c r="D26" s="18">
        <v>1.4999999999999999E-2</v>
      </c>
      <c r="E26" s="25" t="s">
        <v>205</v>
      </c>
      <c r="F26" s="34" t="s">
        <v>206</v>
      </c>
      <c r="G26" s="61" t="s">
        <v>262</v>
      </c>
      <c r="H26" s="19" t="s">
        <v>16</v>
      </c>
      <c r="I26" s="3"/>
      <c r="J26" s="3"/>
      <c r="K26" s="3"/>
    </row>
    <row r="27" spans="1:11" s="1" customFormat="1" ht="90" thickBot="1" x14ac:dyDescent="0.25">
      <c r="A27" s="34" t="s">
        <v>203</v>
      </c>
      <c r="B27" s="65" t="s">
        <v>268</v>
      </c>
      <c r="C27" s="34" t="s">
        <v>269</v>
      </c>
      <c r="D27" s="18">
        <v>0.03</v>
      </c>
      <c r="E27" s="25" t="s">
        <v>205</v>
      </c>
      <c r="F27" s="34" t="s">
        <v>206</v>
      </c>
      <c r="G27" s="61" t="s">
        <v>270</v>
      </c>
      <c r="H27" s="19" t="s">
        <v>16</v>
      </c>
      <c r="I27" s="3"/>
      <c r="J27" s="3"/>
      <c r="K27" s="3"/>
    </row>
    <row r="28" spans="1:11" s="1" customFormat="1" ht="102.75" thickBot="1" x14ac:dyDescent="0.25">
      <c r="A28" s="34" t="s">
        <v>203</v>
      </c>
      <c r="B28" s="65" t="s">
        <v>271</v>
      </c>
      <c r="C28" s="34" t="s">
        <v>272</v>
      </c>
      <c r="D28" s="18">
        <v>0.22600000000000001</v>
      </c>
      <c r="E28" s="25" t="s">
        <v>205</v>
      </c>
      <c r="F28" s="34" t="s">
        <v>206</v>
      </c>
      <c r="G28" s="61" t="s">
        <v>273</v>
      </c>
      <c r="H28" s="19" t="s">
        <v>16</v>
      </c>
      <c r="I28" s="3"/>
      <c r="J28" s="3"/>
      <c r="K28" s="3"/>
    </row>
    <row r="29" spans="1:11" s="1" customFormat="1" ht="128.25" thickBot="1" x14ac:dyDescent="0.25">
      <c r="A29" s="34" t="s">
        <v>203</v>
      </c>
      <c r="B29" s="65" t="s">
        <v>274</v>
      </c>
      <c r="C29" s="34" t="s">
        <v>275</v>
      </c>
      <c r="D29" s="18">
        <v>0.24199999999999999</v>
      </c>
      <c r="E29" s="25" t="s">
        <v>205</v>
      </c>
      <c r="F29" s="34" t="s">
        <v>206</v>
      </c>
      <c r="G29" s="61" t="s">
        <v>273</v>
      </c>
      <c r="H29" s="19" t="s">
        <v>16</v>
      </c>
      <c r="I29" s="3"/>
      <c r="J29" s="3"/>
      <c r="K29" s="3"/>
    </row>
    <row r="30" spans="1:11" s="1" customFormat="1" ht="115.5" thickBot="1" x14ac:dyDescent="0.25">
      <c r="A30" s="34" t="s">
        <v>203</v>
      </c>
      <c r="B30" s="65" t="s">
        <v>276</v>
      </c>
      <c r="C30" s="34" t="s">
        <v>277</v>
      </c>
      <c r="D30" s="18">
        <v>0.24199999999999999</v>
      </c>
      <c r="E30" s="25" t="s">
        <v>205</v>
      </c>
      <c r="F30" s="34" t="s">
        <v>206</v>
      </c>
      <c r="G30" s="61" t="s">
        <v>278</v>
      </c>
      <c r="H30" s="19" t="s">
        <v>16</v>
      </c>
      <c r="I30" s="3"/>
      <c r="J30" s="3"/>
      <c r="K30" s="3"/>
    </row>
    <row r="31" spans="1:11" s="1" customFormat="1" ht="115.5" thickBot="1" x14ac:dyDescent="0.25">
      <c r="A31" s="34" t="s">
        <v>203</v>
      </c>
      <c r="B31" s="65" t="s">
        <v>279</v>
      </c>
      <c r="C31" s="34" t="s">
        <v>280</v>
      </c>
      <c r="D31" s="18">
        <v>0.254</v>
      </c>
      <c r="E31" s="25" t="s">
        <v>205</v>
      </c>
      <c r="F31" s="34" t="s">
        <v>206</v>
      </c>
      <c r="G31" s="61" t="s">
        <v>281</v>
      </c>
      <c r="H31" s="19" t="s">
        <v>16</v>
      </c>
      <c r="I31" s="3"/>
      <c r="J31" s="3"/>
      <c r="K31" s="3"/>
    </row>
    <row r="32" spans="1:11" s="1" customFormat="1" ht="141" thickBot="1" x14ac:dyDescent="0.25">
      <c r="A32" s="34" t="s">
        <v>203</v>
      </c>
      <c r="B32" s="65" t="s">
        <v>282</v>
      </c>
      <c r="C32" s="34" t="s">
        <v>283</v>
      </c>
      <c r="D32" s="18">
        <v>0.188</v>
      </c>
      <c r="E32" s="25" t="s">
        <v>205</v>
      </c>
      <c r="F32" s="34" t="s">
        <v>206</v>
      </c>
      <c r="G32" s="61" t="s">
        <v>273</v>
      </c>
      <c r="H32" s="19" t="s">
        <v>16</v>
      </c>
      <c r="I32" s="3"/>
      <c r="J32" s="3"/>
      <c r="K32" s="3"/>
    </row>
    <row r="33" spans="1:11" s="1" customFormat="1" ht="153.75" thickBot="1" x14ac:dyDescent="0.25">
      <c r="A33" s="34" t="s">
        <v>203</v>
      </c>
      <c r="B33" s="65" t="s">
        <v>284</v>
      </c>
      <c r="C33" s="34" t="s">
        <v>285</v>
      </c>
      <c r="D33" s="18">
        <v>0.18</v>
      </c>
      <c r="E33" s="25" t="s">
        <v>205</v>
      </c>
      <c r="F33" s="34" t="s">
        <v>206</v>
      </c>
      <c r="G33" s="61" t="s">
        <v>273</v>
      </c>
      <c r="H33" s="19" t="s">
        <v>16</v>
      </c>
      <c r="I33" s="3"/>
      <c r="J33" s="3"/>
      <c r="K33" s="3"/>
    </row>
    <row r="34" spans="1:11" s="1" customFormat="1" ht="153.75" thickBot="1" x14ac:dyDescent="0.25">
      <c r="A34" s="34" t="s">
        <v>203</v>
      </c>
      <c r="B34" s="65" t="s">
        <v>286</v>
      </c>
      <c r="C34" s="34" t="s">
        <v>287</v>
      </c>
      <c r="D34" s="18">
        <v>0.20699999999999999</v>
      </c>
      <c r="E34" s="25" t="s">
        <v>205</v>
      </c>
      <c r="F34" s="34" t="s">
        <v>206</v>
      </c>
      <c r="G34" s="61" t="s">
        <v>273</v>
      </c>
      <c r="H34" s="19" t="s">
        <v>16</v>
      </c>
      <c r="I34" s="3"/>
      <c r="J34" s="3"/>
      <c r="K34" s="3"/>
    </row>
    <row r="35" spans="1:11" s="1" customFormat="1" ht="53.25" customHeight="1" thickBot="1" x14ac:dyDescent="0.25">
      <c r="A35" s="34" t="s">
        <v>203</v>
      </c>
      <c r="B35" s="65" t="s">
        <v>288</v>
      </c>
      <c r="C35" s="34" t="s">
        <v>289</v>
      </c>
      <c r="D35" s="18">
        <v>0.23</v>
      </c>
      <c r="E35" s="25" t="s">
        <v>205</v>
      </c>
      <c r="F35" s="34" t="s">
        <v>206</v>
      </c>
      <c r="G35" s="61" t="s">
        <v>290</v>
      </c>
      <c r="H35" s="19" t="s">
        <v>16</v>
      </c>
      <c r="I35" s="3"/>
      <c r="J35" s="3"/>
      <c r="K35" s="3"/>
    </row>
    <row r="36" spans="1:11" s="1" customFormat="1" ht="53.25" customHeight="1" thickBot="1" x14ac:dyDescent="0.25">
      <c r="A36" s="34" t="s">
        <v>203</v>
      </c>
      <c r="B36" s="65" t="s">
        <v>291</v>
      </c>
      <c r="C36" s="34" t="s">
        <v>292</v>
      </c>
      <c r="D36" s="18">
        <v>2.12</v>
      </c>
      <c r="E36" s="25" t="s">
        <v>205</v>
      </c>
      <c r="F36" s="34" t="s">
        <v>206</v>
      </c>
      <c r="G36" s="61" t="s">
        <v>293</v>
      </c>
      <c r="H36" s="19" t="s">
        <v>16</v>
      </c>
      <c r="I36" s="3"/>
      <c r="J36" s="3"/>
      <c r="K36" s="3"/>
    </row>
    <row r="37" spans="1:11" s="1" customFormat="1" ht="53.25" customHeight="1" thickBot="1" x14ac:dyDescent="0.25">
      <c r="A37" s="34" t="s">
        <v>203</v>
      </c>
      <c r="B37" s="65" t="s">
        <v>294</v>
      </c>
      <c r="C37" s="34" t="s">
        <v>295</v>
      </c>
      <c r="D37" s="18">
        <v>0.155</v>
      </c>
      <c r="E37" s="25" t="s">
        <v>205</v>
      </c>
      <c r="F37" s="34" t="s">
        <v>206</v>
      </c>
      <c r="G37" s="61" t="s">
        <v>296</v>
      </c>
      <c r="H37" s="19" t="s">
        <v>16</v>
      </c>
      <c r="I37" s="3"/>
      <c r="J37" s="3"/>
      <c r="K37" s="3"/>
    </row>
    <row r="38" spans="1:11" s="1" customFormat="1" ht="53.25" customHeight="1" thickBot="1" x14ac:dyDescent="0.25">
      <c r="A38" s="34" t="s">
        <v>203</v>
      </c>
      <c r="B38" s="65" t="s">
        <v>297</v>
      </c>
      <c r="C38" s="34" t="s">
        <v>298</v>
      </c>
      <c r="D38" s="18">
        <v>0.23</v>
      </c>
      <c r="E38" s="25" t="s">
        <v>205</v>
      </c>
      <c r="F38" s="34" t="s">
        <v>206</v>
      </c>
      <c r="G38" s="61" t="s">
        <v>299</v>
      </c>
      <c r="H38" s="19" t="s">
        <v>16</v>
      </c>
      <c r="I38" s="3"/>
      <c r="J38" s="3"/>
      <c r="K38" s="3"/>
    </row>
    <row r="39" spans="1:11" s="1" customFormat="1" ht="53.25" customHeight="1" thickBot="1" x14ac:dyDescent="0.25">
      <c r="A39" s="34" t="s">
        <v>203</v>
      </c>
      <c r="B39" s="65" t="s">
        <v>300</v>
      </c>
      <c r="C39" s="34" t="s">
        <v>301</v>
      </c>
      <c r="D39" s="18">
        <v>6.6000000000000003E-2</v>
      </c>
      <c r="E39" s="25" t="s">
        <v>205</v>
      </c>
      <c r="F39" s="34" t="s">
        <v>206</v>
      </c>
      <c r="G39" s="61" t="s">
        <v>302</v>
      </c>
      <c r="H39" s="19" t="s">
        <v>16</v>
      </c>
      <c r="I39" s="3"/>
      <c r="J39" s="3"/>
      <c r="K39" s="3"/>
    </row>
    <row r="40" spans="1:11" s="1" customFormat="1" ht="53.25" customHeight="1" thickBot="1" x14ac:dyDescent="0.25">
      <c r="A40" s="34" t="s">
        <v>203</v>
      </c>
      <c r="B40" s="65" t="s">
        <v>303</v>
      </c>
      <c r="C40" s="34" t="s">
        <v>304</v>
      </c>
      <c r="D40" s="18">
        <v>0.18099999999999999</v>
      </c>
      <c r="E40" s="25" t="s">
        <v>205</v>
      </c>
      <c r="F40" s="34" t="s">
        <v>206</v>
      </c>
      <c r="G40" s="61" t="s">
        <v>305</v>
      </c>
      <c r="H40" s="19" t="s">
        <v>16</v>
      </c>
      <c r="I40" s="3"/>
      <c r="J40" s="3"/>
      <c r="K40" s="3"/>
    </row>
    <row r="41" spans="1:11" s="1" customFormat="1" ht="53.25" customHeight="1" thickBot="1" x14ac:dyDescent="0.25">
      <c r="A41" s="34" t="s">
        <v>203</v>
      </c>
      <c r="B41" s="65" t="s">
        <v>306</v>
      </c>
      <c r="C41" s="34" t="s">
        <v>307</v>
      </c>
      <c r="D41" s="18">
        <v>0.753</v>
      </c>
      <c r="E41" s="25" t="s">
        <v>205</v>
      </c>
      <c r="F41" s="34" t="s">
        <v>206</v>
      </c>
      <c r="G41" s="61" t="s">
        <v>308</v>
      </c>
      <c r="H41" s="19" t="s">
        <v>16</v>
      </c>
      <c r="I41" s="3"/>
      <c r="J41" s="3"/>
      <c r="K41" s="3"/>
    </row>
    <row r="42" spans="1:11" s="1" customFormat="1" ht="53.25" customHeight="1" thickBot="1" x14ac:dyDescent="0.25">
      <c r="A42" s="34" t="s">
        <v>203</v>
      </c>
      <c r="B42" s="65" t="s">
        <v>309</v>
      </c>
      <c r="C42" s="34" t="s">
        <v>310</v>
      </c>
      <c r="D42" s="18">
        <v>2.2800000000000001E-2</v>
      </c>
      <c r="E42" s="25" t="s">
        <v>205</v>
      </c>
      <c r="F42" s="34" t="s">
        <v>206</v>
      </c>
      <c r="G42" s="29" t="s">
        <v>311</v>
      </c>
      <c r="H42" s="19" t="s">
        <v>16</v>
      </c>
      <c r="I42" s="3"/>
      <c r="J42" s="3"/>
      <c r="K42" s="3"/>
    </row>
    <row r="43" spans="1:11" s="1" customFormat="1" ht="53.25" customHeight="1" thickBot="1" x14ac:dyDescent="0.25">
      <c r="A43" s="34" t="s">
        <v>203</v>
      </c>
      <c r="B43" s="65" t="s">
        <v>312</v>
      </c>
      <c r="C43" s="34" t="s">
        <v>313</v>
      </c>
      <c r="D43" s="18">
        <v>0.215</v>
      </c>
      <c r="E43" s="25" t="s">
        <v>205</v>
      </c>
      <c r="F43" s="34" t="s">
        <v>206</v>
      </c>
      <c r="G43" s="61" t="s">
        <v>314</v>
      </c>
      <c r="H43" s="19" t="s">
        <v>16</v>
      </c>
      <c r="I43" s="3"/>
      <c r="J43" s="3"/>
      <c r="K43" s="3"/>
    </row>
    <row r="44" spans="1:11" s="1" customFormat="1" ht="53.25" customHeight="1" thickBot="1" x14ac:dyDescent="0.25">
      <c r="A44" s="34" t="s">
        <v>203</v>
      </c>
      <c r="B44" s="65" t="s">
        <v>315</v>
      </c>
      <c r="C44" s="34" t="s">
        <v>316</v>
      </c>
      <c r="D44" s="18">
        <v>0.26800000000000002</v>
      </c>
      <c r="E44" s="25" t="s">
        <v>205</v>
      </c>
      <c r="F44" s="34" t="s">
        <v>206</v>
      </c>
      <c r="G44" s="61" t="s">
        <v>317</v>
      </c>
      <c r="H44" s="19" t="s">
        <v>16</v>
      </c>
      <c r="I44" s="3"/>
      <c r="J44" s="3"/>
      <c r="K44" s="3"/>
    </row>
    <row r="45" spans="1:11" s="1" customFormat="1" ht="53.25" customHeight="1" thickBot="1" x14ac:dyDescent="0.25">
      <c r="A45" s="34" t="s">
        <v>203</v>
      </c>
      <c r="B45" s="65" t="s">
        <v>318</v>
      </c>
      <c r="C45" s="34" t="s">
        <v>319</v>
      </c>
      <c r="D45" s="18">
        <v>0.28199999999999997</v>
      </c>
      <c r="E45" s="25" t="s">
        <v>205</v>
      </c>
      <c r="F45" s="34" t="s">
        <v>206</v>
      </c>
      <c r="G45" s="61" t="s">
        <v>320</v>
      </c>
      <c r="H45" s="19" t="s">
        <v>16</v>
      </c>
      <c r="I45" s="3"/>
      <c r="J45" s="3"/>
      <c r="K45" s="3"/>
    </row>
    <row r="46" spans="1:11" s="1" customFormat="1" ht="53.25" customHeight="1" thickBot="1" x14ac:dyDescent="0.25">
      <c r="A46" s="34" t="s">
        <v>203</v>
      </c>
      <c r="B46" s="65" t="s">
        <v>321</v>
      </c>
      <c r="C46" s="34" t="s">
        <v>66</v>
      </c>
      <c r="D46" s="18">
        <v>0.53600000000000003</v>
      </c>
      <c r="E46" s="25" t="s">
        <v>205</v>
      </c>
      <c r="F46" s="34" t="s">
        <v>206</v>
      </c>
      <c r="G46" s="61" t="s">
        <v>322</v>
      </c>
      <c r="H46" s="19" t="s">
        <v>16</v>
      </c>
      <c r="I46" s="3"/>
      <c r="J46" s="3"/>
      <c r="K46" s="3"/>
    </row>
    <row r="47" spans="1:11" s="1" customFormat="1" ht="53.25" customHeight="1" thickBot="1" x14ac:dyDescent="0.25">
      <c r="A47" s="34" t="s">
        <v>203</v>
      </c>
      <c r="B47" s="65" t="s">
        <v>323</v>
      </c>
      <c r="C47" s="34" t="s">
        <v>324</v>
      </c>
      <c r="D47" s="18">
        <v>0.11</v>
      </c>
      <c r="E47" s="25" t="s">
        <v>205</v>
      </c>
      <c r="F47" s="34" t="s">
        <v>206</v>
      </c>
      <c r="G47" s="61" t="s">
        <v>325</v>
      </c>
      <c r="H47" s="19" t="s">
        <v>16</v>
      </c>
      <c r="I47" s="3"/>
      <c r="J47" s="3"/>
      <c r="K47" s="3"/>
    </row>
    <row r="48" spans="1:11" s="1" customFormat="1" ht="53.25" customHeight="1" thickBot="1" x14ac:dyDescent="0.25">
      <c r="A48" s="34" t="s">
        <v>203</v>
      </c>
      <c r="B48" s="65" t="s">
        <v>326</v>
      </c>
      <c r="C48" s="34" t="s">
        <v>327</v>
      </c>
      <c r="D48" s="18">
        <v>1.4850000000000001</v>
      </c>
      <c r="E48" s="25" t="s">
        <v>205</v>
      </c>
      <c r="F48" s="34" t="s">
        <v>206</v>
      </c>
      <c r="G48" s="61" t="s">
        <v>328</v>
      </c>
      <c r="H48" s="19" t="s">
        <v>16</v>
      </c>
      <c r="I48" s="3"/>
      <c r="J48" s="3"/>
      <c r="K48" s="3"/>
    </row>
    <row r="49" spans="1:11" s="1" customFormat="1" ht="53.25" customHeight="1" thickBot="1" x14ac:dyDescent="0.25">
      <c r="A49" s="34" t="s">
        <v>203</v>
      </c>
      <c r="B49" s="65" t="s">
        <v>329</v>
      </c>
      <c r="C49" s="34" t="s">
        <v>330</v>
      </c>
      <c r="D49" s="18">
        <v>1.57</v>
      </c>
      <c r="E49" s="25" t="s">
        <v>205</v>
      </c>
      <c r="F49" s="34" t="s">
        <v>206</v>
      </c>
      <c r="G49" s="61" t="s">
        <v>331</v>
      </c>
      <c r="H49" s="19" t="s">
        <v>16</v>
      </c>
      <c r="I49" s="3"/>
      <c r="J49" s="3"/>
      <c r="K49" s="3"/>
    </row>
    <row r="50" spans="1:11" s="1" customFormat="1" ht="53.25" customHeight="1" thickBot="1" x14ac:dyDescent="0.25">
      <c r="A50" s="34" t="s">
        <v>203</v>
      </c>
      <c r="B50" s="65" t="s">
        <v>332</v>
      </c>
      <c r="C50" s="34" t="s">
        <v>333</v>
      </c>
      <c r="D50" s="18">
        <v>0.68100000000000005</v>
      </c>
      <c r="E50" s="25" t="s">
        <v>205</v>
      </c>
      <c r="F50" s="34" t="s">
        <v>206</v>
      </c>
      <c r="G50" s="61" t="s">
        <v>334</v>
      </c>
      <c r="H50" s="19" t="s">
        <v>16</v>
      </c>
      <c r="I50" s="3"/>
      <c r="J50" s="3"/>
      <c r="K50" s="3"/>
    </row>
    <row r="51" spans="1:11" s="1" customFormat="1" ht="53.25" customHeight="1" thickBot="1" x14ac:dyDescent="0.25">
      <c r="A51" s="34" t="s">
        <v>203</v>
      </c>
      <c r="B51" s="65" t="s">
        <v>335</v>
      </c>
      <c r="C51" s="34" t="s">
        <v>336</v>
      </c>
      <c r="D51" s="18">
        <v>2.2800000000000001E-2</v>
      </c>
      <c r="E51" s="25" t="s">
        <v>205</v>
      </c>
      <c r="F51" s="34" t="s">
        <v>206</v>
      </c>
      <c r="G51" s="61" t="s">
        <v>337</v>
      </c>
      <c r="H51" s="19" t="s">
        <v>16</v>
      </c>
      <c r="I51" s="3"/>
      <c r="J51" s="3"/>
      <c r="K51" s="3"/>
    </row>
    <row r="52" spans="1:11" s="1" customFormat="1" ht="53.25" customHeight="1" thickBot="1" x14ac:dyDescent="0.25">
      <c r="A52" s="34" t="s">
        <v>203</v>
      </c>
      <c r="B52" s="65" t="s">
        <v>338</v>
      </c>
      <c r="C52" s="34" t="s">
        <v>339</v>
      </c>
      <c r="D52" s="18">
        <v>0.40100000000000002</v>
      </c>
      <c r="E52" s="25" t="s">
        <v>205</v>
      </c>
      <c r="F52" s="34" t="s">
        <v>206</v>
      </c>
      <c r="G52" s="61" t="s">
        <v>340</v>
      </c>
      <c r="H52" s="19" t="s">
        <v>16</v>
      </c>
      <c r="I52" s="3"/>
      <c r="J52" s="3"/>
      <c r="K52" s="3"/>
    </row>
    <row r="53" spans="1:11" s="1" customFormat="1" ht="53.25" customHeight="1" thickBot="1" x14ac:dyDescent="0.25">
      <c r="A53" s="34" t="s">
        <v>203</v>
      </c>
      <c r="B53" s="65" t="s">
        <v>341</v>
      </c>
      <c r="C53" s="34" t="s">
        <v>82</v>
      </c>
      <c r="D53" s="18">
        <v>6.84</v>
      </c>
      <c r="E53" s="25" t="s">
        <v>205</v>
      </c>
      <c r="F53" s="34" t="s">
        <v>206</v>
      </c>
      <c r="G53" s="61" t="s">
        <v>342</v>
      </c>
      <c r="H53" s="19" t="s">
        <v>16</v>
      </c>
      <c r="I53" s="3"/>
      <c r="J53" s="3"/>
      <c r="K53" s="3"/>
    </row>
    <row r="54" spans="1:11" s="1" customFormat="1" ht="53.25" customHeight="1" thickBot="1" x14ac:dyDescent="0.25">
      <c r="A54" s="34" t="s">
        <v>203</v>
      </c>
      <c r="B54" s="65" t="s">
        <v>343</v>
      </c>
      <c r="C54" s="34" t="s">
        <v>344</v>
      </c>
      <c r="D54" s="18">
        <v>0.187</v>
      </c>
      <c r="E54" s="25" t="s">
        <v>205</v>
      </c>
      <c r="F54" s="34" t="s">
        <v>206</v>
      </c>
      <c r="G54" s="61" t="s">
        <v>345</v>
      </c>
      <c r="H54" s="19" t="s">
        <v>16</v>
      </c>
      <c r="I54" s="3"/>
      <c r="J54" s="3"/>
      <c r="K54" s="3"/>
    </row>
    <row r="55" spans="1:11" s="1" customFormat="1" ht="53.25" customHeight="1" thickBot="1" x14ac:dyDescent="0.25">
      <c r="A55" s="34" t="s">
        <v>203</v>
      </c>
      <c r="B55" s="65" t="s">
        <v>346</v>
      </c>
      <c r="C55" s="34" t="s">
        <v>347</v>
      </c>
      <c r="D55" s="18">
        <v>0.38900000000000001</v>
      </c>
      <c r="E55" s="25" t="s">
        <v>205</v>
      </c>
      <c r="F55" s="34" t="s">
        <v>206</v>
      </c>
      <c r="G55" s="61" t="s">
        <v>348</v>
      </c>
      <c r="H55" s="19" t="s">
        <v>16</v>
      </c>
      <c r="I55" s="3"/>
      <c r="J55" s="3"/>
      <c r="K55" s="3"/>
    </row>
    <row r="56" spans="1:11" s="1" customFormat="1" ht="53.25" customHeight="1" thickBot="1" x14ac:dyDescent="0.25">
      <c r="A56" s="34" t="s">
        <v>203</v>
      </c>
      <c r="B56" s="65" t="s">
        <v>349</v>
      </c>
      <c r="C56" s="34" t="s">
        <v>350</v>
      </c>
      <c r="D56" s="18">
        <v>47.3</v>
      </c>
      <c r="E56" s="25" t="s">
        <v>351</v>
      </c>
      <c r="F56" s="34" t="s">
        <v>206</v>
      </c>
      <c r="G56" s="61" t="s">
        <v>16</v>
      </c>
      <c r="H56" s="19" t="s">
        <v>16</v>
      </c>
      <c r="I56" s="3"/>
      <c r="J56" s="3"/>
      <c r="K56" s="3"/>
    </row>
    <row r="57" spans="1:11" s="1" customFormat="1" ht="27" customHeight="1" thickBot="1" x14ac:dyDescent="0.25">
      <c r="A57" s="34" t="s">
        <v>352</v>
      </c>
      <c r="B57" s="65" t="s">
        <v>353</v>
      </c>
      <c r="C57" s="34" t="s">
        <v>354</v>
      </c>
      <c r="D57" s="38">
        <v>0.17599999999999999</v>
      </c>
      <c r="E57" s="34" t="s">
        <v>355</v>
      </c>
      <c r="F57" s="34" t="s">
        <v>356</v>
      </c>
      <c r="G57" s="48" t="s">
        <v>593</v>
      </c>
      <c r="H57" s="19" t="s">
        <v>16</v>
      </c>
      <c r="I57" s="3"/>
      <c r="J57" s="3"/>
      <c r="K57" s="3"/>
    </row>
    <row r="58" spans="1:11" s="1" customFormat="1" ht="27" customHeight="1" thickBot="1" x14ac:dyDescent="0.25">
      <c r="A58" s="34" t="s">
        <v>352</v>
      </c>
      <c r="B58" s="65" t="s">
        <v>353</v>
      </c>
      <c r="C58" s="34" t="s">
        <v>354</v>
      </c>
      <c r="D58" s="38">
        <v>48.8</v>
      </c>
      <c r="E58" s="35" t="s">
        <v>363</v>
      </c>
      <c r="F58" s="34" t="s">
        <v>356</v>
      </c>
      <c r="G58" s="48" t="s">
        <v>593</v>
      </c>
      <c r="H58" s="19"/>
      <c r="I58" s="3"/>
      <c r="J58" s="3"/>
      <c r="K58" s="3"/>
    </row>
    <row r="59" spans="1:11" s="1" customFormat="1" ht="27" customHeight="1" thickBot="1" x14ac:dyDescent="0.25">
      <c r="A59" s="34" t="s">
        <v>358</v>
      </c>
      <c r="B59" s="65" t="s">
        <v>106</v>
      </c>
      <c r="C59" s="34" t="s">
        <v>359</v>
      </c>
      <c r="D59" s="38">
        <v>0.20200000000000001</v>
      </c>
      <c r="E59" s="35" t="s">
        <v>360</v>
      </c>
      <c r="F59" s="49" t="s">
        <v>361</v>
      </c>
      <c r="G59" s="48" t="s">
        <v>362</v>
      </c>
      <c r="H59" s="19" t="s">
        <v>16</v>
      </c>
      <c r="I59" s="3"/>
      <c r="J59" s="3"/>
      <c r="K59" s="3"/>
    </row>
    <row r="60" spans="1:11" s="1" customFormat="1" ht="27" customHeight="1" thickBot="1" x14ac:dyDescent="0.25">
      <c r="A60" s="34" t="s">
        <v>358</v>
      </c>
      <c r="B60" s="65" t="s">
        <v>106</v>
      </c>
      <c r="C60" s="34" t="s">
        <v>359</v>
      </c>
      <c r="D60" s="38">
        <v>56.2</v>
      </c>
      <c r="E60" s="35" t="s">
        <v>363</v>
      </c>
      <c r="F60" s="49" t="s">
        <v>361</v>
      </c>
      <c r="G60" s="15" t="s">
        <v>16</v>
      </c>
      <c r="H60" s="19" t="s">
        <v>16</v>
      </c>
      <c r="I60" s="3"/>
      <c r="J60" s="3"/>
      <c r="K60" s="3"/>
    </row>
    <row r="61" spans="1:11" s="1" customFormat="1" ht="27" customHeight="1" thickBot="1" x14ac:dyDescent="0.25">
      <c r="A61" s="34" t="s">
        <v>358</v>
      </c>
      <c r="B61" s="65"/>
      <c r="C61" s="34" t="s">
        <v>364</v>
      </c>
      <c r="D61" s="38">
        <v>97.1</v>
      </c>
      <c r="E61" s="35" t="s">
        <v>363</v>
      </c>
      <c r="F61" s="34" t="s">
        <v>365</v>
      </c>
      <c r="G61" s="48"/>
      <c r="H61" s="19" t="s">
        <v>16</v>
      </c>
      <c r="I61" s="3"/>
      <c r="J61" s="3"/>
      <c r="K61" s="3"/>
    </row>
    <row r="62" spans="1:11" s="1" customFormat="1" ht="27" customHeight="1" thickBot="1" x14ac:dyDescent="0.25">
      <c r="A62" s="34" t="s">
        <v>366</v>
      </c>
      <c r="B62" s="65"/>
      <c r="C62" s="34" t="s">
        <v>367</v>
      </c>
      <c r="D62" s="52">
        <v>80.400000000000006</v>
      </c>
      <c r="E62" s="35" t="s">
        <v>363</v>
      </c>
      <c r="F62" s="34" t="s">
        <v>365</v>
      </c>
      <c r="G62" s="48" t="s">
        <v>368</v>
      </c>
      <c r="H62" s="19" t="s">
        <v>16</v>
      </c>
      <c r="I62" s="3"/>
      <c r="J62" s="3"/>
      <c r="K62" s="3"/>
    </row>
    <row r="63" spans="1:11" s="1" customFormat="1" ht="27" customHeight="1" thickBot="1" x14ac:dyDescent="0.25">
      <c r="A63" s="34" t="s">
        <v>366</v>
      </c>
      <c r="B63" s="65"/>
      <c r="C63" s="34" t="s">
        <v>369</v>
      </c>
      <c r="D63" s="52">
        <v>78.900000000000006</v>
      </c>
      <c r="E63" s="35" t="s">
        <v>363</v>
      </c>
      <c r="F63" s="34" t="s">
        <v>365</v>
      </c>
      <c r="G63" s="48" t="s">
        <v>368</v>
      </c>
      <c r="H63" s="19" t="s">
        <v>16</v>
      </c>
      <c r="I63" s="3"/>
      <c r="J63" s="3"/>
      <c r="K63" s="3"/>
    </row>
    <row r="64" spans="1:11" s="1" customFormat="1" ht="27" customHeight="1" thickBot="1" x14ac:dyDescent="0.25">
      <c r="A64" s="34" t="s">
        <v>366</v>
      </c>
      <c r="B64" s="65"/>
      <c r="C64" s="34" t="s">
        <v>370</v>
      </c>
      <c r="D64" s="52">
        <v>65.400000000000006</v>
      </c>
      <c r="E64" s="35" t="s">
        <v>363</v>
      </c>
      <c r="F64" s="34" t="s">
        <v>365</v>
      </c>
      <c r="G64" s="48" t="s">
        <v>368</v>
      </c>
      <c r="H64" s="19" t="s">
        <v>16</v>
      </c>
      <c r="I64" s="3"/>
      <c r="J64" s="3"/>
      <c r="K64" s="3"/>
    </row>
    <row r="65" spans="1:11" s="1" customFormat="1" ht="27" customHeight="1" thickBot="1" x14ac:dyDescent="0.25">
      <c r="A65" s="34" t="s">
        <v>366</v>
      </c>
      <c r="B65" s="65"/>
      <c r="C65" s="34" t="s">
        <v>371</v>
      </c>
      <c r="D65" s="52">
        <v>78.3</v>
      </c>
      <c r="E65" s="35" t="s">
        <v>363</v>
      </c>
      <c r="F65" s="34" t="s">
        <v>365</v>
      </c>
      <c r="G65" s="48" t="s">
        <v>368</v>
      </c>
      <c r="H65" s="19" t="s">
        <v>16</v>
      </c>
      <c r="I65" s="3"/>
      <c r="J65" s="3"/>
      <c r="K65" s="3"/>
    </row>
    <row r="66" spans="1:11" s="1" customFormat="1" ht="27" customHeight="1" thickBot="1" x14ac:dyDescent="0.25">
      <c r="A66" s="34" t="s">
        <v>366</v>
      </c>
      <c r="B66" s="65"/>
      <c r="C66" s="34" t="s">
        <v>372</v>
      </c>
      <c r="D66" s="52">
        <v>78.900000000000006</v>
      </c>
      <c r="E66" s="35" t="s">
        <v>363</v>
      </c>
      <c r="F66" s="34" t="s">
        <v>365</v>
      </c>
      <c r="G66" s="48" t="s">
        <v>368</v>
      </c>
      <c r="H66" s="19" t="s">
        <v>16</v>
      </c>
      <c r="I66" s="3"/>
      <c r="J66" s="3"/>
      <c r="K66" s="3"/>
    </row>
    <row r="67" spans="1:11" s="1" customFormat="1" ht="27" customHeight="1" thickBot="1" x14ac:dyDescent="0.25">
      <c r="A67" s="34" t="s">
        <v>366</v>
      </c>
      <c r="B67" s="65"/>
      <c r="C67" s="34" t="s">
        <v>373</v>
      </c>
      <c r="D67" s="52">
        <v>78</v>
      </c>
      <c r="E67" s="35" t="s">
        <v>363</v>
      </c>
      <c r="F67" s="34" t="s">
        <v>365</v>
      </c>
      <c r="G67" s="48" t="s">
        <v>368</v>
      </c>
      <c r="H67" s="19" t="s">
        <v>16</v>
      </c>
      <c r="I67" s="3"/>
      <c r="J67" s="3"/>
      <c r="K67" s="3"/>
    </row>
    <row r="68" spans="1:11" s="1" customFormat="1" ht="27" customHeight="1" thickBot="1" x14ac:dyDescent="0.25">
      <c r="A68" s="34" t="s">
        <v>366</v>
      </c>
      <c r="B68" s="65"/>
      <c r="C68" s="34" t="s">
        <v>374</v>
      </c>
      <c r="D68" s="52">
        <v>75.5</v>
      </c>
      <c r="E68" s="35" t="s">
        <v>363</v>
      </c>
      <c r="F68" s="34" t="s">
        <v>365</v>
      </c>
      <c r="G68" s="48" t="s">
        <v>368</v>
      </c>
      <c r="H68" s="19" t="s">
        <v>16</v>
      </c>
      <c r="I68" s="3"/>
      <c r="J68" s="3"/>
      <c r="K68" s="3"/>
    </row>
    <row r="69" spans="1:11" s="1" customFormat="1" ht="13.5" thickBot="1" x14ac:dyDescent="0.25">
      <c r="A69" s="26" t="s">
        <v>375</v>
      </c>
      <c r="B69" s="64"/>
      <c r="C69" s="27"/>
      <c r="D69" s="27"/>
      <c r="E69" s="27"/>
      <c r="F69" s="27"/>
      <c r="G69" s="27"/>
      <c r="H69" s="27"/>
      <c r="I69" s="27"/>
      <c r="J69" s="27"/>
      <c r="K69" s="28"/>
    </row>
    <row r="70" spans="1:11" ht="15.75" thickBot="1" x14ac:dyDescent="0.3">
      <c r="A70" s="34"/>
      <c r="B70" s="65"/>
      <c r="C70" s="34"/>
      <c r="D70" s="18"/>
      <c r="E70" s="35"/>
      <c r="F70" s="34"/>
      <c r="G70" s="15" t="s">
        <v>16</v>
      </c>
      <c r="H70" s="37"/>
      <c r="I70" s="2"/>
      <c r="J70" s="37"/>
      <c r="K70" s="2" t="s">
        <v>376</v>
      </c>
    </row>
    <row r="71" spans="1:11" ht="15.75" thickBot="1" x14ac:dyDescent="0.3">
      <c r="A71" s="34"/>
      <c r="B71" s="65"/>
      <c r="C71" s="34"/>
      <c r="D71" s="18"/>
      <c r="E71" s="35"/>
      <c r="F71" s="34"/>
      <c r="G71" s="15" t="s">
        <v>16</v>
      </c>
      <c r="H71" s="37"/>
      <c r="I71" s="2"/>
      <c r="J71" s="37"/>
      <c r="K71" s="2" t="s">
        <v>376</v>
      </c>
    </row>
    <row r="72" spans="1:11" ht="15.75" thickBot="1" x14ac:dyDescent="0.3">
      <c r="A72" s="34"/>
      <c r="B72" s="65"/>
      <c r="C72" s="34"/>
      <c r="D72" s="18"/>
      <c r="E72" s="35"/>
      <c r="F72" s="34"/>
      <c r="G72" s="15" t="s">
        <v>16</v>
      </c>
      <c r="H72" s="37"/>
      <c r="I72" s="2"/>
      <c r="J72" s="37"/>
      <c r="K72" s="2" t="s">
        <v>376</v>
      </c>
    </row>
    <row r="73" spans="1:11" ht="15.75" thickBot="1" x14ac:dyDescent="0.3">
      <c r="A73" s="34"/>
      <c r="B73" s="65"/>
      <c r="C73" s="34"/>
      <c r="D73" s="18"/>
      <c r="E73" s="35"/>
      <c r="F73" s="34"/>
      <c r="G73" s="15" t="s">
        <v>16</v>
      </c>
      <c r="H73" s="37"/>
      <c r="I73" s="2"/>
      <c r="J73" s="37"/>
      <c r="K73" s="2" t="s">
        <v>376</v>
      </c>
    </row>
  </sheetData>
  <mergeCells count="1">
    <mergeCell ref="H1:K1"/>
  </mergeCells>
  <dataValidations count="2">
    <dataValidation type="list" allowBlank="1" showInputMessage="1" showErrorMessage="1" sqref="K70:K73" xr:uid="{00000000-0002-0000-0600-000000000000}">
      <formula1>"Primary Data,Third Party Data,Secondary Data - Calculated based on actual data,Secondary Data - Based on assumptions,Secondary Data - Extrapolation,Other evidence"</formula1>
    </dataValidation>
    <dataValidation type="list" allowBlank="1" showInputMessage="1" showErrorMessage="1" sqref="I70:I73" xr:uid="{00000000-0002-0000-0600-000001000000}">
      <formula1>"Taken from data management platform,Internal control spreadsheet,Direct measurement,Estimated,Adoption of assumptions (please describe),Extrapolation (please describe),Sample (please describe),Other"</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showGridLines="0" zoomScaleNormal="100" workbookViewId="0"/>
  </sheetViews>
  <sheetFormatPr defaultColWidth="9.140625" defaultRowHeight="15" x14ac:dyDescent="0.25"/>
  <cols>
    <col min="1" max="1" width="25.140625" style="23" customWidth="1"/>
    <col min="2" max="2" width="40.140625" style="60" customWidth="1"/>
    <col min="3" max="3" width="36.140625" style="23" customWidth="1"/>
    <col min="4" max="4" width="13.5703125" style="23" customWidth="1"/>
    <col min="5" max="5" width="24.85546875" style="23" bestFit="1" customWidth="1"/>
    <col min="6" max="6" width="56.42578125" style="75" customWidth="1"/>
    <col min="7" max="7" width="44.140625" style="23" customWidth="1"/>
    <col min="8" max="11" width="17.42578125" style="23" customWidth="1"/>
    <col min="12" max="16384" width="9.140625" style="23"/>
  </cols>
  <sheetData>
    <row r="1" spans="1:13" s="1" customFormat="1" ht="43.35" customHeight="1" thickBot="1" x14ac:dyDescent="0.25">
      <c r="A1" s="24" t="s">
        <v>377</v>
      </c>
      <c r="B1" s="12"/>
      <c r="C1" s="14"/>
      <c r="D1" s="12"/>
      <c r="E1" s="12"/>
      <c r="F1" s="12"/>
      <c r="G1" s="13"/>
      <c r="H1" s="9" t="s">
        <v>196</v>
      </c>
      <c r="I1" s="10"/>
      <c r="J1" s="10"/>
      <c r="K1" s="11"/>
    </row>
    <row r="2" spans="1:13" s="1" customFormat="1" ht="70.5" customHeight="1" thickBot="1" x14ac:dyDescent="0.25">
      <c r="A2" s="31" t="s">
        <v>153</v>
      </c>
      <c r="B2" s="31" t="s">
        <v>110</v>
      </c>
      <c r="C2" s="16" t="s">
        <v>197</v>
      </c>
      <c r="D2" s="32" t="s">
        <v>198</v>
      </c>
      <c r="E2" s="32" t="s">
        <v>112</v>
      </c>
      <c r="F2" s="32" t="s">
        <v>199</v>
      </c>
      <c r="G2" s="32" t="s">
        <v>200</v>
      </c>
      <c r="H2" s="33" t="s">
        <v>378</v>
      </c>
      <c r="I2" s="33" t="s">
        <v>159</v>
      </c>
      <c r="J2" s="33" t="s">
        <v>185</v>
      </c>
      <c r="K2" s="33" t="s">
        <v>164</v>
      </c>
    </row>
    <row r="3" spans="1:13" s="1" customFormat="1" ht="13.5" thickBot="1" x14ac:dyDescent="0.25">
      <c r="A3" s="26" t="s">
        <v>379</v>
      </c>
      <c r="B3" s="27"/>
      <c r="C3" s="27"/>
      <c r="D3" s="27"/>
      <c r="E3" s="27"/>
      <c r="F3" s="27"/>
      <c r="G3" s="27"/>
      <c r="H3" s="27"/>
      <c r="I3" s="27"/>
      <c r="J3" s="28"/>
      <c r="K3" s="28"/>
    </row>
    <row r="4" spans="1:13" s="1" customFormat="1" ht="27" customHeight="1" thickBot="1" x14ac:dyDescent="0.25">
      <c r="A4" s="34" t="s">
        <v>352</v>
      </c>
      <c r="B4" s="50" t="s">
        <v>590</v>
      </c>
      <c r="C4" s="36" t="s">
        <v>354</v>
      </c>
      <c r="D4" s="56">
        <v>0</v>
      </c>
      <c r="E4" s="35" t="s">
        <v>716</v>
      </c>
      <c r="F4" s="34" t="s">
        <v>356</v>
      </c>
      <c r="G4" s="48" t="s">
        <v>357</v>
      </c>
      <c r="H4" s="3"/>
      <c r="I4" s="3"/>
      <c r="J4" s="3"/>
      <c r="K4" s="51"/>
    </row>
    <row r="5" spans="1:13" s="1" customFormat="1" ht="27" customHeight="1" thickBot="1" x14ac:dyDescent="0.25">
      <c r="A5" s="34" t="s">
        <v>352</v>
      </c>
      <c r="B5" s="50" t="s">
        <v>591</v>
      </c>
      <c r="C5" s="36" t="s">
        <v>354</v>
      </c>
      <c r="D5" s="56">
        <v>48.8</v>
      </c>
      <c r="E5" s="35" t="s">
        <v>716</v>
      </c>
      <c r="F5" s="34" t="s">
        <v>356</v>
      </c>
      <c r="G5" s="48" t="s">
        <v>593</v>
      </c>
      <c r="H5" s="3"/>
      <c r="I5" s="3"/>
      <c r="J5" s="3"/>
      <c r="K5" s="51"/>
    </row>
    <row r="6" spans="1:13" s="1" customFormat="1" ht="27" customHeight="1" thickBot="1" x14ac:dyDescent="0.25">
      <c r="A6" s="34" t="s">
        <v>352</v>
      </c>
      <c r="B6" s="50" t="s">
        <v>592</v>
      </c>
      <c r="C6" s="36" t="s">
        <v>354</v>
      </c>
      <c r="D6" s="56">
        <v>140</v>
      </c>
      <c r="E6" s="35" t="s">
        <v>716</v>
      </c>
      <c r="F6" s="65" t="s">
        <v>719</v>
      </c>
      <c r="G6" s="55"/>
      <c r="H6" s="3"/>
      <c r="I6" s="3"/>
      <c r="J6" s="3"/>
      <c r="K6" s="51"/>
      <c r="M6" s="1">
        <f>505*1000/3600</f>
        <v>140.27777777777777</v>
      </c>
    </row>
    <row r="7" spans="1:13" s="1" customFormat="1" ht="27" customHeight="1" thickBot="1" x14ac:dyDescent="0.25">
      <c r="A7" s="34" t="s">
        <v>352</v>
      </c>
      <c r="B7" s="50" t="s">
        <v>594</v>
      </c>
      <c r="C7" s="36" t="s">
        <v>82</v>
      </c>
      <c r="D7" s="57">
        <v>0</v>
      </c>
      <c r="E7" s="25" t="s">
        <v>717</v>
      </c>
      <c r="F7" s="34" t="s">
        <v>720</v>
      </c>
      <c r="G7" s="55"/>
      <c r="H7" s="3"/>
      <c r="I7" s="3"/>
      <c r="J7" s="3"/>
      <c r="K7" s="51"/>
    </row>
    <row r="8" spans="1:13" s="1" customFormat="1" ht="27" customHeight="1" thickBot="1" x14ac:dyDescent="0.25">
      <c r="A8" s="34" t="s">
        <v>352</v>
      </c>
      <c r="B8" s="50" t="s">
        <v>595</v>
      </c>
      <c r="C8" s="36" t="s">
        <v>82</v>
      </c>
      <c r="D8" s="56">
        <v>6.84</v>
      </c>
      <c r="E8" s="35" t="s">
        <v>716</v>
      </c>
      <c r="F8" s="65" t="s">
        <v>206</v>
      </c>
      <c r="G8" s="55"/>
      <c r="H8" s="3"/>
      <c r="I8" s="3"/>
      <c r="J8" s="3"/>
      <c r="K8" s="51"/>
    </row>
    <row r="9" spans="1:13" s="1" customFormat="1" ht="27" customHeight="1" thickBot="1" x14ac:dyDescent="0.25">
      <c r="A9" s="34" t="s">
        <v>352</v>
      </c>
      <c r="B9" s="50" t="s">
        <v>598</v>
      </c>
      <c r="C9" s="36" t="s">
        <v>350</v>
      </c>
      <c r="D9" s="56">
        <v>47.3</v>
      </c>
      <c r="E9" s="35" t="s">
        <v>716</v>
      </c>
      <c r="F9" s="65" t="s">
        <v>206</v>
      </c>
      <c r="G9" s="55"/>
      <c r="H9" s="3"/>
      <c r="I9" s="3"/>
      <c r="J9" s="3"/>
      <c r="K9" s="51"/>
    </row>
    <row r="10" spans="1:13" s="1" customFormat="1" ht="27" customHeight="1" thickBot="1" x14ac:dyDescent="0.25">
      <c r="A10" s="34" t="s">
        <v>352</v>
      </c>
      <c r="B10" s="50" t="s">
        <v>597</v>
      </c>
      <c r="C10" s="36" t="s">
        <v>350</v>
      </c>
      <c r="D10" s="58" t="s">
        <v>596</v>
      </c>
      <c r="E10" s="58"/>
      <c r="F10" s="50"/>
      <c r="G10" s="55"/>
      <c r="H10" s="3"/>
      <c r="I10" s="3"/>
      <c r="J10" s="3"/>
      <c r="K10" s="51"/>
    </row>
    <row r="11" spans="1:13" s="1" customFormat="1" ht="27" customHeight="1" thickBot="1" x14ac:dyDescent="0.25">
      <c r="A11" s="34" t="s">
        <v>352</v>
      </c>
      <c r="B11" s="34" t="s">
        <v>380</v>
      </c>
      <c r="C11" s="36" t="s">
        <v>381</v>
      </c>
      <c r="D11" s="57">
        <v>73.540000000000006</v>
      </c>
      <c r="E11" s="35" t="s">
        <v>716</v>
      </c>
      <c r="F11" s="34" t="s">
        <v>382</v>
      </c>
      <c r="G11" s="15" t="s">
        <v>16</v>
      </c>
      <c r="H11" s="3"/>
      <c r="I11" s="3"/>
      <c r="J11" s="3"/>
      <c r="K11" s="3"/>
    </row>
    <row r="12" spans="1:13" s="1" customFormat="1" ht="27" customHeight="1" thickBot="1" x14ac:dyDescent="0.25">
      <c r="A12" s="34" t="s">
        <v>352</v>
      </c>
      <c r="B12" s="34" t="s">
        <v>380</v>
      </c>
      <c r="C12" s="36" t="s">
        <v>383</v>
      </c>
      <c r="D12" s="57">
        <v>71.739999999999995</v>
      </c>
      <c r="E12" s="35" t="s">
        <v>716</v>
      </c>
      <c r="F12" s="34" t="s">
        <v>382</v>
      </c>
      <c r="G12" s="15" t="s">
        <v>16</v>
      </c>
      <c r="H12" s="3"/>
      <c r="I12" s="3"/>
      <c r="J12" s="3"/>
      <c r="K12" s="3"/>
    </row>
    <row r="13" spans="1:13" s="1" customFormat="1" ht="27" customHeight="1" thickBot="1" x14ac:dyDescent="0.25">
      <c r="A13" s="34" t="s">
        <v>352</v>
      </c>
      <c r="B13" s="34" t="s">
        <v>380</v>
      </c>
      <c r="C13" s="36" t="s">
        <v>384</v>
      </c>
      <c r="D13" s="57">
        <v>74.34</v>
      </c>
      <c r="E13" s="35" t="s">
        <v>716</v>
      </c>
      <c r="F13" s="34" t="s">
        <v>382</v>
      </c>
      <c r="G13" s="15" t="s">
        <v>16</v>
      </c>
      <c r="H13" s="3"/>
      <c r="I13" s="3"/>
      <c r="J13" s="3"/>
      <c r="K13" s="3"/>
    </row>
    <row r="14" spans="1:13" s="1" customFormat="1" ht="27" customHeight="1" thickBot="1" x14ac:dyDescent="0.25">
      <c r="A14" s="34" t="s">
        <v>352</v>
      </c>
      <c r="B14" s="34" t="s">
        <v>380</v>
      </c>
      <c r="C14" s="36" t="s">
        <v>385</v>
      </c>
      <c r="D14" s="57">
        <v>77.64</v>
      </c>
      <c r="E14" s="35" t="s">
        <v>716</v>
      </c>
      <c r="F14" s="34" t="s">
        <v>382</v>
      </c>
      <c r="G14" s="15" t="s">
        <v>16</v>
      </c>
      <c r="H14" s="3"/>
      <c r="I14" s="3"/>
      <c r="J14" s="3"/>
      <c r="K14" s="3"/>
    </row>
    <row r="15" spans="1:13" s="1" customFormat="1" ht="27" customHeight="1" thickBot="1" x14ac:dyDescent="0.25">
      <c r="A15" s="34" t="s">
        <v>352</v>
      </c>
      <c r="B15" s="34" t="s">
        <v>380</v>
      </c>
      <c r="C15" s="36" t="s">
        <v>386</v>
      </c>
      <c r="D15" s="57">
        <v>72.14</v>
      </c>
      <c r="E15" s="35" t="s">
        <v>716</v>
      </c>
      <c r="F15" s="34" t="s">
        <v>382</v>
      </c>
      <c r="G15" s="15" t="s">
        <v>16</v>
      </c>
      <c r="H15" s="3"/>
      <c r="I15" s="3"/>
      <c r="J15" s="3"/>
      <c r="K15" s="3"/>
    </row>
    <row r="16" spans="1:13" s="1" customFormat="1" ht="27" customHeight="1" thickBot="1" x14ac:dyDescent="0.25">
      <c r="A16" s="34" t="s">
        <v>352</v>
      </c>
      <c r="B16" s="34" t="s">
        <v>380</v>
      </c>
      <c r="C16" s="36" t="s">
        <v>387</v>
      </c>
      <c r="D16" s="57">
        <v>63.15</v>
      </c>
      <c r="E16" s="35" t="s">
        <v>716</v>
      </c>
      <c r="F16" s="34" t="s">
        <v>382</v>
      </c>
      <c r="G16" s="15" t="s">
        <v>16</v>
      </c>
      <c r="H16" s="3"/>
      <c r="I16" s="3"/>
      <c r="J16" s="3"/>
      <c r="K16" s="3"/>
    </row>
    <row r="17" spans="1:11" s="1" customFormat="1" ht="27" customHeight="1" thickBot="1" x14ac:dyDescent="0.25">
      <c r="A17" s="34" t="s">
        <v>352</v>
      </c>
      <c r="B17" s="34" t="s">
        <v>380</v>
      </c>
      <c r="C17" s="36" t="s">
        <v>388</v>
      </c>
      <c r="D17" s="57">
        <v>73.540000000000006</v>
      </c>
      <c r="E17" s="35" t="s">
        <v>716</v>
      </c>
      <c r="F17" s="34" t="s">
        <v>382</v>
      </c>
      <c r="G17" s="15" t="s">
        <v>16</v>
      </c>
      <c r="H17" s="3"/>
      <c r="I17" s="3"/>
      <c r="J17" s="3"/>
      <c r="K17" s="3"/>
    </row>
    <row r="18" spans="1:11" s="1" customFormat="1" ht="27" customHeight="1" thickBot="1" x14ac:dyDescent="0.25">
      <c r="A18" s="34" t="s">
        <v>352</v>
      </c>
      <c r="B18" s="34" t="s">
        <v>380</v>
      </c>
      <c r="C18" s="36" t="s">
        <v>389</v>
      </c>
      <c r="D18" s="57">
        <v>97.74</v>
      </c>
      <c r="E18" s="35" t="s">
        <v>716</v>
      </c>
      <c r="F18" s="34" t="s">
        <v>382</v>
      </c>
      <c r="G18" s="15" t="s">
        <v>16</v>
      </c>
      <c r="H18" s="3"/>
      <c r="I18" s="3"/>
      <c r="J18" s="3"/>
      <c r="K18" s="3"/>
    </row>
    <row r="19" spans="1:11" s="1" customFormat="1" ht="27" customHeight="1" thickBot="1" x14ac:dyDescent="0.25">
      <c r="A19" s="34" t="s">
        <v>352</v>
      </c>
      <c r="B19" s="34" t="s">
        <v>380</v>
      </c>
      <c r="C19" s="36" t="s">
        <v>390</v>
      </c>
      <c r="D19" s="57">
        <v>98.73</v>
      </c>
      <c r="E19" s="35" t="s">
        <v>716</v>
      </c>
      <c r="F19" s="34" t="s">
        <v>382</v>
      </c>
      <c r="G19" s="15" t="s">
        <v>16</v>
      </c>
      <c r="H19" s="3"/>
      <c r="I19" s="3"/>
      <c r="J19" s="3"/>
      <c r="K19" s="3"/>
    </row>
    <row r="20" spans="1:11" s="1" customFormat="1" ht="27" customHeight="1" thickBot="1" x14ac:dyDescent="0.25">
      <c r="A20" s="34" t="s">
        <v>352</v>
      </c>
      <c r="B20" s="34" t="s">
        <v>380</v>
      </c>
      <c r="C20" s="36" t="s">
        <v>391</v>
      </c>
      <c r="D20" s="57">
        <v>95.03</v>
      </c>
      <c r="E20" s="35" t="s">
        <v>716</v>
      </c>
      <c r="F20" s="34" t="s">
        <v>382</v>
      </c>
      <c r="G20" s="15" t="s">
        <v>16</v>
      </c>
      <c r="H20" s="3"/>
      <c r="I20" s="3"/>
      <c r="J20" s="3"/>
      <c r="K20" s="3"/>
    </row>
    <row r="21" spans="1:11" s="1" customFormat="1" ht="27" customHeight="1" thickBot="1" x14ac:dyDescent="0.25">
      <c r="A21" s="34" t="s">
        <v>352</v>
      </c>
      <c r="B21" s="34" t="s">
        <v>380</v>
      </c>
      <c r="C21" s="36" t="s">
        <v>392</v>
      </c>
      <c r="D21" s="57">
        <v>95.03</v>
      </c>
      <c r="E21" s="35" t="s">
        <v>716</v>
      </c>
      <c r="F21" s="34" t="s">
        <v>382</v>
      </c>
      <c r="G21" s="15" t="s">
        <v>16</v>
      </c>
      <c r="H21" s="3"/>
      <c r="I21" s="3"/>
      <c r="J21" s="3"/>
      <c r="K21" s="3"/>
    </row>
    <row r="22" spans="1:11" s="1" customFormat="1" ht="27" customHeight="1" thickBot="1" x14ac:dyDescent="0.25">
      <c r="A22" s="34" t="s">
        <v>352</v>
      </c>
      <c r="B22" s="34" t="s">
        <v>380</v>
      </c>
      <c r="C22" s="36" t="s">
        <v>393</v>
      </c>
      <c r="D22" s="57">
        <v>96.53</v>
      </c>
      <c r="E22" s="35" t="s">
        <v>716</v>
      </c>
      <c r="F22" s="34" t="s">
        <v>382</v>
      </c>
      <c r="G22" s="15" t="s">
        <v>16</v>
      </c>
      <c r="H22" s="3"/>
      <c r="I22" s="3"/>
      <c r="J22" s="3"/>
      <c r="K22" s="3"/>
    </row>
    <row r="23" spans="1:11" s="1" customFormat="1" ht="27" customHeight="1" thickBot="1" x14ac:dyDescent="0.25">
      <c r="A23" s="34" t="s">
        <v>352</v>
      </c>
      <c r="B23" s="34" t="s">
        <v>380</v>
      </c>
      <c r="C23" s="36" t="s">
        <v>394</v>
      </c>
      <c r="D23" s="57">
        <v>101.43</v>
      </c>
      <c r="E23" s="35" t="s">
        <v>716</v>
      </c>
      <c r="F23" s="34" t="s">
        <v>382</v>
      </c>
      <c r="G23" s="15" t="s">
        <v>16</v>
      </c>
      <c r="H23" s="3"/>
      <c r="I23" s="3"/>
      <c r="J23" s="3"/>
      <c r="K23" s="3"/>
    </row>
    <row r="24" spans="1:11" s="1" customFormat="1" ht="27" customHeight="1" thickBot="1" x14ac:dyDescent="0.25">
      <c r="A24" s="34" t="s">
        <v>352</v>
      </c>
      <c r="B24" s="34" t="s">
        <v>380</v>
      </c>
      <c r="C24" s="36" t="s">
        <v>395</v>
      </c>
      <c r="D24" s="57">
        <v>107.43</v>
      </c>
      <c r="E24" s="35" t="s">
        <v>716</v>
      </c>
      <c r="F24" s="34" t="s">
        <v>382</v>
      </c>
      <c r="G24" s="15" t="s">
        <v>16</v>
      </c>
      <c r="H24" s="3"/>
      <c r="I24" s="3"/>
      <c r="J24" s="3"/>
      <c r="K24" s="3"/>
    </row>
    <row r="25" spans="1:11" s="1" customFormat="1" ht="27" customHeight="1" thickBot="1" x14ac:dyDescent="0.25">
      <c r="A25" s="34" t="s">
        <v>352</v>
      </c>
      <c r="B25" s="34" t="s">
        <v>380</v>
      </c>
      <c r="C25" s="36" t="s">
        <v>359</v>
      </c>
      <c r="D25" s="57">
        <v>56.2</v>
      </c>
      <c r="E25" s="35" t="s">
        <v>716</v>
      </c>
      <c r="F25" s="34" t="s">
        <v>382</v>
      </c>
      <c r="G25" s="15" t="s">
        <v>16</v>
      </c>
      <c r="H25" s="3"/>
      <c r="I25" s="3"/>
      <c r="J25" s="3"/>
      <c r="K25" s="3"/>
    </row>
    <row r="26" spans="1:11" s="1" customFormat="1" ht="27" customHeight="1" thickBot="1" x14ac:dyDescent="0.25">
      <c r="A26" s="34" t="s">
        <v>352</v>
      </c>
      <c r="B26" s="34" t="s">
        <v>396</v>
      </c>
      <c r="C26" s="36" t="s">
        <v>397</v>
      </c>
      <c r="D26" s="57">
        <f>4571.9</f>
        <v>4571.8999999999996</v>
      </c>
      <c r="E26" s="35" t="s">
        <v>718</v>
      </c>
      <c r="F26" s="34" t="s">
        <v>398</v>
      </c>
      <c r="G26" s="29"/>
      <c r="H26" s="3"/>
      <c r="I26" s="3"/>
      <c r="J26" s="3"/>
      <c r="K26" s="3"/>
    </row>
    <row r="27" spans="1:11" s="1" customFormat="1" ht="27" customHeight="1" thickBot="1" x14ac:dyDescent="0.25">
      <c r="A27" s="34" t="s">
        <v>352</v>
      </c>
      <c r="B27" s="34" t="s">
        <v>396</v>
      </c>
      <c r="C27" s="36" t="s">
        <v>399</v>
      </c>
      <c r="D27" s="57">
        <f>541.7</f>
        <v>541.70000000000005</v>
      </c>
      <c r="E27" s="35" t="s">
        <v>718</v>
      </c>
      <c r="F27" s="34" t="s">
        <v>398</v>
      </c>
      <c r="G27" s="29"/>
      <c r="H27" s="3"/>
      <c r="I27" s="3"/>
      <c r="J27" s="3"/>
      <c r="K27" s="3"/>
    </row>
    <row r="28" spans="1:11" s="1" customFormat="1" ht="27" customHeight="1" thickBot="1" x14ac:dyDescent="0.25">
      <c r="A28" s="34" t="s">
        <v>352</v>
      </c>
      <c r="B28" s="34" t="s">
        <v>396</v>
      </c>
      <c r="C28" s="36" t="s">
        <v>400</v>
      </c>
      <c r="D28" s="57">
        <f>416.7</f>
        <v>416.7</v>
      </c>
      <c r="E28" s="35" t="s">
        <v>718</v>
      </c>
      <c r="F28" s="34" t="s">
        <v>398</v>
      </c>
      <c r="G28" s="29"/>
      <c r="H28" s="3"/>
      <c r="I28" s="3"/>
      <c r="J28" s="3"/>
      <c r="K28" s="3"/>
    </row>
    <row r="29" spans="1:11" s="1" customFormat="1" ht="27" customHeight="1" thickBot="1" x14ac:dyDescent="0.25">
      <c r="A29" s="34" t="s">
        <v>352</v>
      </c>
      <c r="B29" s="34" t="s">
        <v>396</v>
      </c>
      <c r="C29" s="36" t="s">
        <v>401</v>
      </c>
      <c r="D29" s="57">
        <f>69.7</f>
        <v>69.7</v>
      </c>
      <c r="E29" s="35" t="s">
        <v>718</v>
      </c>
      <c r="F29" s="34" t="s">
        <v>398</v>
      </c>
      <c r="G29" s="29"/>
      <c r="H29" s="3"/>
      <c r="I29" s="3"/>
      <c r="J29" s="3"/>
      <c r="K29" s="3"/>
    </row>
    <row r="30" spans="1:11" s="1" customFormat="1" ht="27" customHeight="1" thickBot="1" x14ac:dyDescent="0.25">
      <c r="A30" s="34" t="s">
        <v>352</v>
      </c>
      <c r="B30" s="34" t="s">
        <v>396</v>
      </c>
      <c r="C30" s="36" t="s">
        <v>402</v>
      </c>
      <c r="D30" s="57">
        <f>12010.7</f>
        <v>12010.7</v>
      </c>
      <c r="E30" s="35" t="s">
        <v>718</v>
      </c>
      <c r="F30" s="34" t="s">
        <v>398</v>
      </c>
      <c r="G30" s="29"/>
      <c r="H30" s="3"/>
      <c r="I30" s="3"/>
      <c r="J30" s="3"/>
      <c r="K30" s="3"/>
    </row>
    <row r="31" spans="1:11" s="1" customFormat="1" ht="27" customHeight="1" thickBot="1" x14ac:dyDescent="0.25">
      <c r="A31" s="34" t="s">
        <v>352</v>
      </c>
      <c r="B31" s="34" t="s">
        <v>396</v>
      </c>
      <c r="C31" s="36" t="s">
        <v>403</v>
      </c>
      <c r="D31" s="57">
        <f>1193.2</f>
        <v>1193.2</v>
      </c>
      <c r="E31" s="35" t="s">
        <v>718</v>
      </c>
      <c r="F31" s="34" t="s">
        <v>398</v>
      </c>
      <c r="G31" s="29"/>
      <c r="H31" s="3"/>
      <c r="I31" s="3"/>
      <c r="J31" s="3"/>
      <c r="K31" s="3"/>
    </row>
    <row r="32" spans="1:11" s="1" customFormat="1" ht="27" customHeight="1" thickBot="1" x14ac:dyDescent="0.25">
      <c r="A32" s="34" t="s">
        <v>352</v>
      </c>
      <c r="B32" s="34" t="s">
        <v>396</v>
      </c>
      <c r="C32" s="36" t="s">
        <v>404</v>
      </c>
      <c r="D32" s="57">
        <f>1061.1</f>
        <v>1061.0999999999999</v>
      </c>
      <c r="E32" s="35" t="s">
        <v>718</v>
      </c>
      <c r="F32" s="34" t="s">
        <v>398</v>
      </c>
      <c r="G32" s="29"/>
      <c r="H32" s="3"/>
      <c r="I32" s="3"/>
      <c r="J32" s="3"/>
      <c r="K32" s="3"/>
    </row>
    <row r="33" spans="1:11" s="1" customFormat="1" ht="27" customHeight="1" thickBot="1" x14ac:dyDescent="0.25">
      <c r="A33" s="34" t="s">
        <v>352</v>
      </c>
      <c r="B33" s="34" t="s">
        <v>396</v>
      </c>
      <c r="C33" s="36" t="s">
        <v>405</v>
      </c>
      <c r="D33" s="57">
        <f>1245.1</f>
        <v>1245.0999999999999</v>
      </c>
      <c r="E33" s="35" t="s">
        <v>718</v>
      </c>
      <c r="F33" s="34" t="s">
        <v>398</v>
      </c>
      <c r="G33" s="29"/>
      <c r="H33" s="3"/>
      <c r="I33" s="3"/>
      <c r="J33" s="3"/>
      <c r="K33" s="3"/>
    </row>
    <row r="34" spans="1:11" s="1" customFormat="1" ht="27" customHeight="1" thickBot="1" x14ac:dyDescent="0.25">
      <c r="A34" s="34" t="s">
        <v>352</v>
      </c>
      <c r="B34" s="34" t="s">
        <v>396</v>
      </c>
      <c r="C34" s="36" t="s">
        <v>406</v>
      </c>
      <c r="D34" s="57">
        <f>13.3</f>
        <v>13.3</v>
      </c>
      <c r="E34" s="35" t="s">
        <v>718</v>
      </c>
      <c r="F34" s="34" t="s">
        <v>398</v>
      </c>
      <c r="G34" s="29"/>
      <c r="H34" s="3"/>
      <c r="I34" s="3"/>
      <c r="J34" s="3"/>
      <c r="K34" s="3"/>
    </row>
    <row r="35" spans="1:11" s="1" customFormat="1" ht="27" customHeight="1" thickBot="1" x14ac:dyDescent="0.25">
      <c r="A35" s="34" t="s">
        <v>352</v>
      </c>
      <c r="B35" s="34" t="s">
        <v>396</v>
      </c>
      <c r="C35" s="36" t="s">
        <v>407</v>
      </c>
      <c r="D35" s="57">
        <f>529.7</f>
        <v>529.70000000000005</v>
      </c>
      <c r="E35" s="35" t="s">
        <v>718</v>
      </c>
      <c r="F35" s="34" t="s">
        <v>398</v>
      </c>
      <c r="G35" s="29"/>
      <c r="H35" s="3"/>
      <c r="I35" s="3"/>
      <c r="J35" s="3"/>
      <c r="K35" s="3"/>
    </row>
    <row r="36" spans="1:11" s="1" customFormat="1" ht="27" customHeight="1" thickBot="1" x14ac:dyDescent="0.25">
      <c r="A36" s="34" t="s">
        <v>352</v>
      </c>
      <c r="B36" s="34" t="s">
        <v>396</v>
      </c>
      <c r="C36" s="36" t="s">
        <v>330</v>
      </c>
      <c r="D36" s="57">
        <f>2351.3</f>
        <v>2351.3000000000002</v>
      </c>
      <c r="E36" s="35" t="s">
        <v>718</v>
      </c>
      <c r="F36" s="34" t="s">
        <v>398</v>
      </c>
      <c r="G36" s="29"/>
      <c r="H36" s="3"/>
      <c r="I36" s="3"/>
      <c r="J36" s="3"/>
      <c r="K36" s="3"/>
    </row>
    <row r="37" spans="1:11" s="1" customFormat="1" ht="27" customHeight="1" thickBot="1" x14ac:dyDescent="0.25">
      <c r="A37" s="34" t="s">
        <v>352</v>
      </c>
      <c r="B37" s="34" t="s">
        <v>396</v>
      </c>
      <c r="C37" s="36" t="s">
        <v>408</v>
      </c>
      <c r="D37" s="57">
        <f>217.5</f>
        <v>217.5</v>
      </c>
      <c r="E37" s="35" t="s">
        <v>718</v>
      </c>
      <c r="F37" s="34" t="s">
        <v>398</v>
      </c>
      <c r="G37" s="29"/>
      <c r="H37" s="3"/>
      <c r="I37" s="3"/>
      <c r="J37" s="3"/>
      <c r="K37" s="3"/>
    </row>
    <row r="38" spans="1:11" s="1" customFormat="1" ht="27" customHeight="1" thickBot="1" x14ac:dyDescent="0.25">
      <c r="A38" s="34" t="s">
        <v>352</v>
      </c>
      <c r="B38" s="34" t="s">
        <v>396</v>
      </c>
      <c r="C38" s="36" t="s">
        <v>409</v>
      </c>
      <c r="D38" s="57">
        <f>3124.7</f>
        <v>3124.7</v>
      </c>
      <c r="E38" s="35" t="s">
        <v>718</v>
      </c>
      <c r="F38" s="34" t="s">
        <v>398</v>
      </c>
      <c r="G38" s="29"/>
      <c r="H38" s="3"/>
      <c r="I38" s="3"/>
      <c r="J38" s="3"/>
      <c r="K38" s="3"/>
    </row>
    <row r="39" spans="1:11" s="1" customFormat="1" ht="27" customHeight="1" thickBot="1" x14ac:dyDescent="0.25">
      <c r="A39" s="34" t="s">
        <v>352</v>
      </c>
      <c r="B39" s="34" t="s">
        <v>396</v>
      </c>
      <c r="C39" s="36" t="s">
        <v>410</v>
      </c>
      <c r="D39" s="57">
        <f>723</f>
        <v>723</v>
      </c>
      <c r="E39" s="35" t="s">
        <v>718</v>
      </c>
      <c r="F39" s="34" t="s">
        <v>398</v>
      </c>
      <c r="G39" s="29"/>
      <c r="H39" s="3"/>
      <c r="I39" s="3"/>
      <c r="J39" s="3"/>
      <c r="K39" s="3"/>
    </row>
    <row r="40" spans="1:11" s="1" customFormat="1" ht="27" customHeight="1" thickBot="1" x14ac:dyDescent="0.25">
      <c r="A40" s="34" t="s">
        <v>352</v>
      </c>
      <c r="B40" s="34" t="s">
        <v>396</v>
      </c>
      <c r="C40" s="36" t="s">
        <v>411</v>
      </c>
      <c r="D40" s="57">
        <f>947</f>
        <v>947</v>
      </c>
      <c r="E40" s="35" t="s">
        <v>718</v>
      </c>
      <c r="F40" s="34" t="s">
        <v>398</v>
      </c>
      <c r="G40" s="29"/>
      <c r="H40" s="3"/>
      <c r="I40" s="3"/>
      <c r="J40" s="3"/>
      <c r="K40" s="3"/>
    </row>
    <row r="41" spans="1:11" s="1" customFormat="1" ht="27" customHeight="1" thickBot="1" x14ac:dyDescent="0.25">
      <c r="A41" s="34" t="s">
        <v>352</v>
      </c>
      <c r="B41" s="34" t="s">
        <v>396</v>
      </c>
      <c r="C41" s="36" t="s">
        <v>412</v>
      </c>
      <c r="D41" s="57">
        <f>1000</f>
        <v>1000</v>
      </c>
      <c r="E41" s="35" t="s">
        <v>718</v>
      </c>
      <c r="F41" s="34" t="s">
        <v>398</v>
      </c>
      <c r="G41" s="29"/>
      <c r="H41" s="3"/>
      <c r="I41" s="3"/>
      <c r="J41" s="3"/>
      <c r="K41" s="3"/>
    </row>
    <row r="42" spans="1:11" s="1" customFormat="1" ht="27" customHeight="1" thickBot="1" x14ac:dyDescent="0.25">
      <c r="A42" s="34" t="s">
        <v>352</v>
      </c>
      <c r="B42" s="34" t="s">
        <v>396</v>
      </c>
      <c r="C42" s="36" t="s">
        <v>413</v>
      </c>
      <c r="D42" s="57">
        <f>7500</f>
        <v>7500</v>
      </c>
      <c r="E42" s="35" t="s">
        <v>718</v>
      </c>
      <c r="F42" s="34" t="s">
        <v>398</v>
      </c>
      <c r="G42" s="29"/>
      <c r="H42" s="3"/>
      <c r="I42" s="3"/>
      <c r="J42" s="3"/>
      <c r="K42" s="3"/>
    </row>
    <row r="43" spans="1:11" s="1" customFormat="1" ht="27" customHeight="1" thickBot="1" x14ac:dyDescent="0.25">
      <c r="A43" s="34" t="s">
        <v>352</v>
      </c>
      <c r="B43" s="34" t="s">
        <v>396</v>
      </c>
      <c r="C43" s="36" t="s">
        <v>414</v>
      </c>
      <c r="D43" s="57">
        <f>2425.5</f>
        <v>2425.5</v>
      </c>
      <c r="E43" s="35" t="s">
        <v>718</v>
      </c>
      <c r="F43" s="34" t="s">
        <v>398</v>
      </c>
      <c r="G43" s="29"/>
      <c r="H43" s="3"/>
      <c r="I43" s="3"/>
      <c r="J43" s="3"/>
      <c r="K43" s="3"/>
    </row>
    <row r="44" spans="1:11" s="1" customFormat="1" ht="27" customHeight="1" thickBot="1" x14ac:dyDescent="0.25">
      <c r="A44" s="34" t="s">
        <v>352</v>
      </c>
      <c r="B44" s="34" t="s">
        <v>396</v>
      </c>
      <c r="C44" s="36" t="s">
        <v>415</v>
      </c>
      <c r="D44" s="57">
        <f>12.5</f>
        <v>12.5</v>
      </c>
      <c r="E44" s="35" t="s">
        <v>716</v>
      </c>
      <c r="F44" s="34" t="s">
        <v>398</v>
      </c>
      <c r="G44" s="53"/>
      <c r="H44" s="3"/>
      <c r="I44" s="3"/>
      <c r="J44" s="3"/>
      <c r="K44" s="3"/>
    </row>
    <row r="45" spans="1:11" s="1" customFormat="1" ht="27" customHeight="1" thickBot="1" x14ac:dyDescent="0.25">
      <c r="A45" s="34" t="s">
        <v>352</v>
      </c>
      <c r="B45" s="34" t="s">
        <v>396</v>
      </c>
      <c r="C45" s="36" t="s">
        <v>364</v>
      </c>
      <c r="D45" s="57">
        <v>28.2</v>
      </c>
      <c r="E45" s="35" t="s">
        <v>716</v>
      </c>
      <c r="F45" s="34" t="s">
        <v>398</v>
      </c>
      <c r="G45" s="53"/>
      <c r="H45" s="3"/>
      <c r="I45" s="3"/>
      <c r="J45" s="3"/>
      <c r="K45" s="3"/>
    </row>
    <row r="46" spans="1:11" s="1" customFormat="1" ht="27" customHeight="1" thickBot="1" x14ac:dyDescent="0.25">
      <c r="A46" s="34" t="s">
        <v>352</v>
      </c>
      <c r="B46" s="34" t="s">
        <v>396</v>
      </c>
      <c r="C46" s="36" t="s">
        <v>416</v>
      </c>
      <c r="D46" s="57">
        <f>419.1</f>
        <v>419.1</v>
      </c>
      <c r="E46" s="35" t="s">
        <v>718</v>
      </c>
      <c r="F46" s="34" t="s">
        <v>398</v>
      </c>
      <c r="G46" s="29"/>
      <c r="H46" s="3"/>
      <c r="I46" s="3"/>
      <c r="J46" s="3"/>
      <c r="K46" s="3"/>
    </row>
    <row r="47" spans="1:11" s="1" customFormat="1" ht="27" customHeight="1" thickBot="1" x14ac:dyDescent="0.25">
      <c r="A47" s="34" t="s">
        <v>352</v>
      </c>
      <c r="B47" s="34" t="s">
        <v>396</v>
      </c>
      <c r="C47" s="36" t="s">
        <v>417</v>
      </c>
      <c r="D47" s="57">
        <f>56.4</f>
        <v>56.4</v>
      </c>
      <c r="E47" s="35" t="s">
        <v>718</v>
      </c>
      <c r="F47" s="34" t="s">
        <v>398</v>
      </c>
      <c r="G47" s="29"/>
      <c r="H47" s="3"/>
      <c r="I47" s="3"/>
      <c r="J47" s="3"/>
      <c r="K47" s="3"/>
    </row>
    <row r="48" spans="1:11" s="1" customFormat="1" ht="27" customHeight="1" thickBot="1" x14ac:dyDescent="0.25">
      <c r="A48" s="34" t="s">
        <v>352</v>
      </c>
      <c r="B48" s="34" t="s">
        <v>396</v>
      </c>
      <c r="C48" s="36" t="s">
        <v>418</v>
      </c>
      <c r="D48" s="57">
        <f>453.2</f>
        <v>453.2</v>
      </c>
      <c r="E48" s="35" t="s">
        <v>718</v>
      </c>
      <c r="F48" s="34" t="s">
        <v>398</v>
      </c>
      <c r="G48" s="29"/>
      <c r="H48" s="3"/>
      <c r="I48" s="3"/>
      <c r="J48" s="3"/>
      <c r="K48" s="3"/>
    </row>
    <row r="49" spans="1:11" s="1" customFormat="1" ht="27" customHeight="1" thickBot="1" x14ac:dyDescent="0.25">
      <c r="A49" s="34" t="s">
        <v>352</v>
      </c>
      <c r="B49" s="34" t="s">
        <v>396</v>
      </c>
      <c r="C49" s="36" t="s">
        <v>419</v>
      </c>
      <c r="D49" s="57">
        <f>264.9</f>
        <v>264.89999999999998</v>
      </c>
      <c r="E49" s="35" t="s">
        <v>718</v>
      </c>
      <c r="F49" s="34" t="s">
        <v>398</v>
      </c>
      <c r="G49" s="29"/>
      <c r="H49" s="3"/>
      <c r="I49" s="3"/>
      <c r="J49" s="3"/>
      <c r="K49" s="3"/>
    </row>
    <row r="50" spans="1:11" s="1" customFormat="1" ht="27" customHeight="1" thickBot="1" x14ac:dyDescent="0.25">
      <c r="A50" s="34" t="s">
        <v>352</v>
      </c>
      <c r="B50" s="34" t="s">
        <v>396</v>
      </c>
      <c r="C50" s="36" t="s">
        <v>420</v>
      </c>
      <c r="D50" s="57">
        <f>191.8</f>
        <v>191.8</v>
      </c>
      <c r="E50" s="35" t="s">
        <v>718</v>
      </c>
      <c r="F50" s="34" t="s">
        <v>398</v>
      </c>
      <c r="G50" s="29"/>
      <c r="H50" s="3"/>
      <c r="I50" s="3"/>
      <c r="J50" s="3"/>
      <c r="K50" s="3"/>
    </row>
    <row r="51" spans="1:11" s="1" customFormat="1" ht="27" customHeight="1" thickBot="1" x14ac:dyDescent="0.25">
      <c r="A51" s="34" t="s">
        <v>352</v>
      </c>
      <c r="B51" s="34" t="s">
        <v>396</v>
      </c>
      <c r="C51" s="36" t="s">
        <v>421</v>
      </c>
      <c r="D51" s="57">
        <f>38.8</f>
        <v>38.799999999999997</v>
      </c>
      <c r="E51" s="35" t="s">
        <v>718</v>
      </c>
      <c r="F51" s="34" t="s">
        <v>398</v>
      </c>
      <c r="G51" s="29"/>
      <c r="H51" s="3"/>
      <c r="I51" s="3"/>
      <c r="J51" s="3"/>
      <c r="K51" s="3"/>
    </row>
    <row r="52" spans="1:11" s="1" customFormat="1" ht="27" customHeight="1" thickBot="1" x14ac:dyDescent="0.25">
      <c r="A52" s="34" t="s">
        <v>352</v>
      </c>
      <c r="B52" s="34" t="s">
        <v>396</v>
      </c>
      <c r="C52" s="36" t="s">
        <v>422</v>
      </c>
      <c r="D52" s="57">
        <f>3274.8</f>
        <v>3274.8</v>
      </c>
      <c r="E52" s="35" t="s">
        <v>718</v>
      </c>
      <c r="F52" s="34" t="s">
        <v>398</v>
      </c>
      <c r="G52" s="29"/>
      <c r="H52" s="3"/>
      <c r="I52" s="3"/>
      <c r="J52" s="3"/>
      <c r="K52" s="3"/>
    </row>
    <row r="53" spans="1:11" s="1" customFormat="1" ht="27" customHeight="1" thickBot="1" x14ac:dyDescent="0.25">
      <c r="A53" s="34" t="s">
        <v>352</v>
      </c>
      <c r="B53" s="34" t="s">
        <v>396</v>
      </c>
      <c r="C53" s="36" t="s">
        <v>423</v>
      </c>
      <c r="D53" s="57">
        <f>53.3</f>
        <v>53.3</v>
      </c>
      <c r="E53" s="35" t="s">
        <v>718</v>
      </c>
      <c r="F53" s="34" t="s">
        <v>398</v>
      </c>
      <c r="G53" s="29"/>
      <c r="H53" s="3"/>
      <c r="I53" s="3"/>
      <c r="J53" s="3"/>
      <c r="K53" s="3"/>
    </row>
    <row r="54" spans="1:11" s="1" customFormat="1" ht="27" customHeight="1" thickBot="1" x14ac:dyDescent="0.25">
      <c r="A54" s="34" t="s">
        <v>352</v>
      </c>
      <c r="B54" s="34" t="s">
        <v>396</v>
      </c>
      <c r="C54" s="36" t="s">
        <v>424</v>
      </c>
      <c r="D54" s="57">
        <f>674.4</f>
        <v>674.4</v>
      </c>
      <c r="E54" s="35" t="s">
        <v>718</v>
      </c>
      <c r="F54" s="34" t="s">
        <v>398</v>
      </c>
      <c r="G54" s="29"/>
      <c r="H54" s="3"/>
      <c r="I54" s="3"/>
      <c r="J54" s="3"/>
      <c r="K54" s="3"/>
    </row>
    <row r="55" spans="1:11" s="1" customFormat="1" ht="27" customHeight="1" thickBot="1" x14ac:dyDescent="0.25">
      <c r="A55" s="34" t="s">
        <v>425</v>
      </c>
      <c r="B55" s="34" t="s">
        <v>426</v>
      </c>
      <c r="C55" s="36" t="s">
        <v>427</v>
      </c>
      <c r="D55" s="57">
        <v>50</v>
      </c>
      <c r="E55" s="35" t="s">
        <v>428</v>
      </c>
      <c r="F55" s="34" t="s">
        <v>429</v>
      </c>
      <c r="G55" s="15" t="s">
        <v>430</v>
      </c>
      <c r="H55" s="3"/>
      <c r="I55" s="3"/>
      <c r="J55" s="3"/>
      <c r="K55" s="3"/>
    </row>
    <row r="56" spans="1:11" s="1" customFormat="1" ht="27" customHeight="1" thickBot="1" x14ac:dyDescent="0.25">
      <c r="A56" s="36" t="s">
        <v>425</v>
      </c>
      <c r="B56" s="34" t="s">
        <v>431</v>
      </c>
      <c r="C56" s="36" t="s">
        <v>432</v>
      </c>
      <c r="D56" s="57">
        <v>10</v>
      </c>
      <c r="E56" s="35" t="s">
        <v>428</v>
      </c>
      <c r="F56" s="34" t="s">
        <v>429</v>
      </c>
      <c r="G56" s="15" t="s">
        <v>430</v>
      </c>
      <c r="H56" s="3"/>
      <c r="I56" s="3"/>
      <c r="J56" s="3"/>
      <c r="K56" s="3"/>
    </row>
    <row r="57" spans="1:11" s="1" customFormat="1" ht="27" customHeight="1" thickBot="1" x14ac:dyDescent="0.25">
      <c r="A57" s="34" t="s">
        <v>425</v>
      </c>
      <c r="B57" s="34" t="s">
        <v>433</v>
      </c>
      <c r="C57" s="36" t="s">
        <v>367</v>
      </c>
      <c r="D57" s="57">
        <v>43.1</v>
      </c>
      <c r="E57" s="35" t="s">
        <v>428</v>
      </c>
      <c r="F57" s="34" t="s">
        <v>429</v>
      </c>
      <c r="G57" s="15" t="s">
        <v>430</v>
      </c>
      <c r="H57" s="3"/>
      <c r="I57" s="3"/>
      <c r="J57" s="3"/>
      <c r="K57" s="3"/>
    </row>
    <row r="58" spans="1:11" s="1" customFormat="1" ht="27" customHeight="1" thickBot="1" x14ac:dyDescent="0.25">
      <c r="A58" s="34" t="s">
        <v>425</v>
      </c>
      <c r="B58" s="34" t="s">
        <v>433</v>
      </c>
      <c r="C58" s="36" t="s">
        <v>369</v>
      </c>
      <c r="D58" s="57">
        <v>43.2</v>
      </c>
      <c r="E58" s="35" t="s">
        <v>428</v>
      </c>
      <c r="F58" s="34" t="s">
        <v>429</v>
      </c>
      <c r="G58" s="15" t="s">
        <v>430</v>
      </c>
      <c r="H58" s="3"/>
      <c r="I58" s="3"/>
      <c r="J58" s="3"/>
      <c r="K58" s="3"/>
    </row>
    <row r="59" spans="1:11" s="1" customFormat="1" ht="27" customHeight="1" thickBot="1" x14ac:dyDescent="0.25">
      <c r="A59" s="34" t="s">
        <v>425</v>
      </c>
      <c r="B59" s="34" t="s">
        <v>433</v>
      </c>
      <c r="C59" s="36" t="s">
        <v>434</v>
      </c>
      <c r="D59" s="57">
        <v>40.5</v>
      </c>
      <c r="E59" s="35" t="s">
        <v>428</v>
      </c>
      <c r="F59" s="34" t="s">
        <v>429</v>
      </c>
      <c r="G59" s="15" t="s">
        <v>430</v>
      </c>
      <c r="H59" s="3"/>
      <c r="I59" s="3"/>
      <c r="J59" s="3"/>
      <c r="K59" s="3"/>
    </row>
    <row r="60" spans="1:11" s="1" customFormat="1" ht="27" customHeight="1" thickBot="1" x14ac:dyDescent="0.25">
      <c r="A60" s="34" t="s">
        <v>425</v>
      </c>
      <c r="B60" s="34" t="s">
        <v>433</v>
      </c>
      <c r="C60" s="36" t="s">
        <v>435</v>
      </c>
      <c r="D60" s="57">
        <v>40.5</v>
      </c>
      <c r="E60" s="35" t="s">
        <v>428</v>
      </c>
      <c r="F60" s="34" t="s">
        <v>429</v>
      </c>
      <c r="G60" s="15" t="s">
        <v>430</v>
      </c>
      <c r="H60" s="3"/>
      <c r="I60" s="3"/>
      <c r="J60" s="3"/>
      <c r="K60" s="3"/>
    </row>
    <row r="61" spans="1:11" s="1" customFormat="1" ht="27" customHeight="1" thickBot="1" x14ac:dyDescent="0.25">
      <c r="A61" s="34" t="s">
        <v>425</v>
      </c>
      <c r="B61" s="34" t="s">
        <v>433</v>
      </c>
      <c r="C61" s="36" t="s">
        <v>436</v>
      </c>
      <c r="D61" s="57">
        <v>26.8</v>
      </c>
      <c r="E61" s="35" t="s">
        <v>428</v>
      </c>
      <c r="F61" s="34" t="s">
        <v>429</v>
      </c>
      <c r="G61" s="15" t="s">
        <v>430</v>
      </c>
      <c r="H61" s="3"/>
      <c r="I61" s="3"/>
      <c r="J61" s="3"/>
      <c r="K61" s="3"/>
    </row>
    <row r="62" spans="1:11" s="1" customFormat="1" ht="27" customHeight="1" thickBot="1" x14ac:dyDescent="0.25">
      <c r="A62" s="34" t="s">
        <v>425</v>
      </c>
      <c r="B62" s="34" t="s">
        <v>433</v>
      </c>
      <c r="C62" s="36" t="s">
        <v>364</v>
      </c>
      <c r="D62" s="57">
        <v>19.899999999999999</v>
      </c>
      <c r="E62" s="35" t="s">
        <v>428</v>
      </c>
      <c r="F62" s="34" t="s">
        <v>429</v>
      </c>
      <c r="G62" s="15" t="s">
        <v>430</v>
      </c>
      <c r="H62" s="3"/>
      <c r="I62" s="3"/>
      <c r="J62" s="3"/>
      <c r="K62" s="3"/>
    </row>
    <row r="63" spans="1:11" s="1" customFormat="1" ht="27" customHeight="1" thickBot="1" x14ac:dyDescent="0.25">
      <c r="A63" s="34" t="s">
        <v>425</v>
      </c>
      <c r="B63" s="34" t="s">
        <v>433</v>
      </c>
      <c r="C63" s="36" t="s">
        <v>437</v>
      </c>
      <c r="D63" s="57">
        <v>37.200000000000003</v>
      </c>
      <c r="E63" s="35" t="s">
        <v>428</v>
      </c>
      <c r="F63" s="34" t="s">
        <v>429</v>
      </c>
      <c r="G63" s="15" t="s">
        <v>430</v>
      </c>
      <c r="H63" s="3"/>
      <c r="I63" s="3"/>
      <c r="J63" s="3"/>
      <c r="K63" s="3"/>
    </row>
    <row r="64" spans="1:11" s="1" customFormat="1" ht="27" customHeight="1" thickBot="1" x14ac:dyDescent="0.25">
      <c r="A64" s="34" t="s">
        <v>425</v>
      </c>
      <c r="B64" s="34" t="s">
        <v>433</v>
      </c>
      <c r="C64" s="36" t="s">
        <v>438</v>
      </c>
      <c r="D64" s="57">
        <v>44</v>
      </c>
      <c r="E64" s="35" t="s">
        <v>428</v>
      </c>
      <c r="F64" s="34" t="s">
        <v>429</v>
      </c>
      <c r="G64" s="17" t="s">
        <v>430</v>
      </c>
      <c r="H64" s="3"/>
      <c r="I64" s="3"/>
      <c r="J64" s="3"/>
      <c r="K64" s="3"/>
    </row>
    <row r="65" spans="1:11" s="1" customFormat="1" ht="27" customHeight="1" thickBot="1" x14ac:dyDescent="0.25">
      <c r="A65" s="34" t="s">
        <v>425</v>
      </c>
      <c r="B65" s="34" t="s">
        <v>433</v>
      </c>
      <c r="C65" s="36" t="s">
        <v>439</v>
      </c>
      <c r="D65" s="57">
        <v>44</v>
      </c>
      <c r="E65" s="35" t="s">
        <v>428</v>
      </c>
      <c r="F65" s="34" t="s">
        <v>429</v>
      </c>
      <c r="G65" s="17" t="s">
        <v>430</v>
      </c>
      <c r="H65" s="3"/>
      <c r="I65" s="3"/>
      <c r="J65" s="3"/>
      <c r="K65" s="3"/>
    </row>
    <row r="66" spans="1:11" s="1" customFormat="1" ht="27" customHeight="1" thickBot="1" x14ac:dyDescent="0.25">
      <c r="A66" s="34" t="s">
        <v>425</v>
      </c>
      <c r="B66" s="34" t="s">
        <v>433</v>
      </c>
      <c r="C66" s="36" t="s">
        <v>440</v>
      </c>
      <c r="D66" s="57">
        <v>37</v>
      </c>
      <c r="E66" s="35" t="s">
        <v>428</v>
      </c>
      <c r="F66" s="34" t="s">
        <v>429</v>
      </c>
      <c r="G66" s="17" t="s">
        <v>430</v>
      </c>
      <c r="H66" s="3"/>
      <c r="I66" s="3"/>
      <c r="J66" s="3"/>
      <c r="K66" s="3"/>
    </row>
    <row r="67" spans="1:11" s="1" customFormat="1" ht="27" customHeight="1" thickBot="1" x14ac:dyDescent="0.25">
      <c r="A67" s="34" t="s">
        <v>425</v>
      </c>
      <c r="B67" s="34" t="s">
        <v>441</v>
      </c>
      <c r="C67" s="36" t="s">
        <v>442</v>
      </c>
      <c r="D67" s="57">
        <v>26.532</v>
      </c>
      <c r="E67" s="35" t="s">
        <v>428</v>
      </c>
      <c r="F67" s="34" t="s">
        <v>429</v>
      </c>
      <c r="G67" s="17" t="s">
        <v>430</v>
      </c>
      <c r="H67" s="3"/>
      <c r="I67" s="3"/>
      <c r="J67" s="3"/>
      <c r="K67" s="3"/>
    </row>
    <row r="68" spans="1:11" s="1" customFormat="1" ht="27" customHeight="1" thickBot="1" x14ac:dyDescent="0.25">
      <c r="A68" s="34" t="s">
        <v>425</v>
      </c>
      <c r="B68" s="34" t="s">
        <v>441</v>
      </c>
      <c r="C68" s="36" t="s">
        <v>394</v>
      </c>
      <c r="D68" s="57">
        <v>9.234</v>
      </c>
      <c r="E68" s="35" t="s">
        <v>428</v>
      </c>
      <c r="F68" s="34" t="s">
        <v>429</v>
      </c>
      <c r="G68" s="17" t="s">
        <v>430</v>
      </c>
      <c r="H68" s="3"/>
      <c r="I68" s="3"/>
      <c r="J68" s="3"/>
      <c r="K68" s="3"/>
    </row>
    <row r="69" spans="1:11" s="1" customFormat="1" ht="27" customHeight="1" thickBot="1" x14ac:dyDescent="0.25">
      <c r="A69" s="34" t="s">
        <v>425</v>
      </c>
      <c r="B69" s="34" t="s">
        <v>441</v>
      </c>
      <c r="C69" s="36" t="s">
        <v>443</v>
      </c>
      <c r="D69" s="57">
        <v>18.5</v>
      </c>
      <c r="E69" s="35" t="s">
        <v>428</v>
      </c>
      <c r="F69" s="34" t="s">
        <v>429</v>
      </c>
      <c r="G69" s="17" t="s">
        <v>430</v>
      </c>
      <c r="H69" s="3"/>
      <c r="I69" s="3"/>
      <c r="J69" s="3"/>
      <c r="K69" s="3"/>
    </row>
    <row r="70" spans="1:11" s="1" customFormat="1" ht="27" customHeight="1" thickBot="1" x14ac:dyDescent="0.25">
      <c r="A70" s="34" t="s">
        <v>425</v>
      </c>
      <c r="B70" s="34" t="s">
        <v>441</v>
      </c>
      <c r="C70" s="36" t="s">
        <v>444</v>
      </c>
      <c r="D70" s="57">
        <v>24</v>
      </c>
      <c r="E70" s="35" t="s">
        <v>428</v>
      </c>
      <c r="F70" s="34" t="s">
        <v>429</v>
      </c>
      <c r="G70" s="17" t="s">
        <v>430</v>
      </c>
      <c r="H70" s="3"/>
      <c r="I70" s="3"/>
      <c r="J70" s="3"/>
      <c r="K70" s="3"/>
    </row>
    <row r="71" spans="1:11" s="1" customFormat="1" ht="27" customHeight="1" thickBot="1" x14ac:dyDescent="0.25">
      <c r="A71" s="34" t="s">
        <v>425</v>
      </c>
      <c r="B71" s="34" t="s">
        <v>441</v>
      </c>
      <c r="C71" s="36" t="s">
        <v>445</v>
      </c>
      <c r="D71" s="57">
        <v>26.4</v>
      </c>
      <c r="E71" s="35" t="s">
        <v>428</v>
      </c>
      <c r="F71" s="34" t="s">
        <v>429</v>
      </c>
      <c r="G71" s="17" t="s">
        <v>430</v>
      </c>
      <c r="H71" s="3"/>
      <c r="I71" s="3"/>
      <c r="J71" s="3"/>
      <c r="K71" s="3"/>
    </row>
    <row r="72" spans="1:11" s="1" customFormat="1" ht="27" customHeight="1" thickBot="1" x14ac:dyDescent="0.25">
      <c r="A72" s="34" t="s">
        <v>425</v>
      </c>
      <c r="B72" s="34" t="s">
        <v>441</v>
      </c>
      <c r="C72" s="36" t="s">
        <v>446</v>
      </c>
      <c r="D72" s="57">
        <v>23.529411764705884</v>
      </c>
      <c r="E72" s="35" t="s">
        <v>428</v>
      </c>
      <c r="F72" s="34" t="s">
        <v>429</v>
      </c>
      <c r="G72" s="17" t="s">
        <v>430</v>
      </c>
      <c r="H72" s="3"/>
      <c r="I72" s="3"/>
      <c r="J72" s="3"/>
      <c r="K72" s="3"/>
    </row>
    <row r="73" spans="1:11" s="1" customFormat="1" ht="27" customHeight="1" thickBot="1" x14ac:dyDescent="0.25">
      <c r="A73" s="34" t="s">
        <v>425</v>
      </c>
      <c r="B73" s="34" t="s">
        <v>441</v>
      </c>
      <c r="C73" s="36" t="s">
        <v>447</v>
      </c>
      <c r="D73" s="57">
        <v>16.3</v>
      </c>
      <c r="E73" s="35" t="s">
        <v>428</v>
      </c>
      <c r="F73" s="34" t="s">
        <v>429</v>
      </c>
      <c r="G73" s="17" t="s">
        <v>430</v>
      </c>
      <c r="H73" s="3"/>
      <c r="I73" s="3"/>
      <c r="J73" s="3"/>
      <c r="K73" s="3"/>
    </row>
    <row r="74" spans="1:11" s="1" customFormat="1" ht="27" customHeight="1" thickBot="1" x14ac:dyDescent="0.25">
      <c r="A74" s="34" t="s">
        <v>425</v>
      </c>
      <c r="B74" s="34" t="s">
        <v>441</v>
      </c>
      <c r="C74" s="36" t="s">
        <v>448</v>
      </c>
      <c r="D74" s="57">
        <v>19.600000000000001</v>
      </c>
      <c r="E74" s="35" t="s">
        <v>428</v>
      </c>
      <c r="F74" s="34" t="s">
        <v>429</v>
      </c>
      <c r="G74" s="17" t="s">
        <v>430</v>
      </c>
      <c r="H74" s="3"/>
      <c r="I74" s="3"/>
      <c r="J74" s="3"/>
      <c r="K74" s="3"/>
    </row>
    <row r="75" spans="1:11" s="1" customFormat="1" ht="27" customHeight="1" thickBot="1" x14ac:dyDescent="0.25">
      <c r="A75" s="34" t="s">
        <v>425</v>
      </c>
      <c r="B75" s="34" t="s">
        <v>441</v>
      </c>
      <c r="C75" s="36" t="s">
        <v>449</v>
      </c>
      <c r="D75" s="57">
        <v>26.4</v>
      </c>
      <c r="E75" s="35" t="s">
        <v>428</v>
      </c>
      <c r="F75" s="34" t="s">
        <v>429</v>
      </c>
      <c r="G75" s="17" t="s">
        <v>430</v>
      </c>
      <c r="H75" s="3"/>
      <c r="I75" s="3"/>
      <c r="J75" s="3"/>
      <c r="K75" s="3"/>
    </row>
    <row r="76" spans="1:11" s="1" customFormat="1" ht="27" customHeight="1" thickBot="1" x14ac:dyDescent="0.25">
      <c r="A76" s="34" t="s">
        <v>425</v>
      </c>
      <c r="B76" s="34" t="s">
        <v>441</v>
      </c>
      <c r="C76" s="36" t="s">
        <v>450</v>
      </c>
      <c r="D76" s="57">
        <v>17</v>
      </c>
      <c r="E76" s="35" t="s">
        <v>428</v>
      </c>
      <c r="F76" s="34" t="s">
        <v>429</v>
      </c>
      <c r="G76" s="17" t="s">
        <v>430</v>
      </c>
      <c r="H76" s="3"/>
      <c r="I76" s="3"/>
      <c r="J76" s="3"/>
      <c r="K76" s="3"/>
    </row>
    <row r="77" spans="1:11" s="1" customFormat="1" ht="27" customHeight="1" thickBot="1" x14ac:dyDescent="0.25">
      <c r="A77" s="34" t="s">
        <v>425</v>
      </c>
      <c r="B77" s="34" t="s">
        <v>441</v>
      </c>
      <c r="C77" s="36" t="s">
        <v>451</v>
      </c>
      <c r="D77" s="57">
        <v>37.1</v>
      </c>
      <c r="E77" s="35" t="s">
        <v>428</v>
      </c>
      <c r="F77" s="34" t="s">
        <v>429</v>
      </c>
      <c r="G77" s="17" t="s">
        <v>430</v>
      </c>
      <c r="H77" s="3"/>
      <c r="I77" s="3"/>
      <c r="J77" s="3"/>
      <c r="K77" s="3"/>
    </row>
    <row r="78" spans="1:11" s="1" customFormat="1" ht="27" customHeight="1" thickBot="1" x14ac:dyDescent="0.25">
      <c r="A78" s="34" t="s">
        <v>425</v>
      </c>
      <c r="B78" s="34" t="s">
        <v>441</v>
      </c>
      <c r="C78" s="36" t="s">
        <v>452</v>
      </c>
      <c r="D78" s="57">
        <v>21.8</v>
      </c>
      <c r="E78" s="35" t="s">
        <v>428</v>
      </c>
      <c r="F78" s="34" t="s">
        <v>429</v>
      </c>
      <c r="G78" s="17" t="s">
        <v>430</v>
      </c>
      <c r="H78" s="3"/>
      <c r="I78" s="3"/>
      <c r="J78" s="3"/>
      <c r="K78" s="3"/>
    </row>
    <row r="79" spans="1:11" s="1" customFormat="1" ht="27" customHeight="1" thickBot="1" x14ac:dyDescent="0.25">
      <c r="A79" s="34" t="s">
        <v>425</v>
      </c>
      <c r="B79" s="34" t="s">
        <v>441</v>
      </c>
      <c r="C79" s="36" t="s">
        <v>453</v>
      </c>
      <c r="D79" s="57">
        <v>37</v>
      </c>
      <c r="E79" s="35" t="s">
        <v>428</v>
      </c>
      <c r="F79" s="34" t="s">
        <v>429</v>
      </c>
      <c r="G79" s="17" t="s">
        <v>430</v>
      </c>
      <c r="H79" s="3"/>
      <c r="I79" s="3"/>
      <c r="J79" s="3"/>
      <c r="K79" s="3"/>
    </row>
    <row r="80" spans="1:11" s="1" customFormat="1" ht="27" customHeight="1" thickBot="1" x14ac:dyDescent="0.25">
      <c r="A80" s="34" t="s">
        <v>425</v>
      </c>
      <c r="B80" s="34" t="s">
        <v>441</v>
      </c>
      <c r="C80" s="36" t="s">
        <v>454</v>
      </c>
      <c r="D80" s="57">
        <v>16</v>
      </c>
      <c r="E80" s="35" t="s">
        <v>428</v>
      </c>
      <c r="F80" s="34" t="s">
        <v>429</v>
      </c>
      <c r="G80" s="17" t="s">
        <v>430</v>
      </c>
      <c r="H80" s="3"/>
      <c r="I80" s="3"/>
      <c r="J80" s="3"/>
      <c r="K80" s="3"/>
    </row>
    <row r="81" spans="1:11" s="1" customFormat="1" ht="27" customHeight="1" thickBot="1" x14ac:dyDescent="0.25">
      <c r="A81" s="34" t="s">
        <v>425</v>
      </c>
      <c r="B81" s="34" t="s">
        <v>441</v>
      </c>
      <c r="C81" s="36" t="s">
        <v>455</v>
      </c>
      <c r="D81" s="57">
        <v>16</v>
      </c>
      <c r="E81" s="35" t="s">
        <v>428</v>
      </c>
      <c r="F81" s="34" t="s">
        <v>429</v>
      </c>
      <c r="G81" s="17" t="s">
        <v>430</v>
      </c>
      <c r="H81" s="3"/>
      <c r="I81" s="3"/>
      <c r="J81" s="3"/>
      <c r="K81" s="3"/>
    </row>
    <row r="82" spans="1:11" s="1" customFormat="1" ht="27" customHeight="1" thickBot="1" x14ac:dyDescent="0.25">
      <c r="A82" s="34" t="s">
        <v>425</v>
      </c>
      <c r="B82" s="34" t="s">
        <v>441</v>
      </c>
      <c r="C82" s="36" t="s">
        <v>456</v>
      </c>
      <c r="D82" s="57">
        <v>17</v>
      </c>
      <c r="E82" s="35" t="s">
        <v>428</v>
      </c>
      <c r="F82" s="34" t="s">
        <v>429</v>
      </c>
      <c r="G82" s="17" t="s">
        <v>430</v>
      </c>
      <c r="H82" s="3"/>
      <c r="I82" s="3"/>
      <c r="J82" s="3"/>
      <c r="K82" s="3"/>
    </row>
    <row r="83" spans="1:11" s="1" customFormat="1" ht="27" customHeight="1" thickBot="1" x14ac:dyDescent="0.25">
      <c r="A83" s="34" t="s">
        <v>425</v>
      </c>
      <c r="B83" s="34" t="s">
        <v>441</v>
      </c>
      <c r="C83" s="36" t="s">
        <v>457</v>
      </c>
      <c r="D83" s="57">
        <v>37</v>
      </c>
      <c r="E83" s="35" t="s">
        <v>428</v>
      </c>
      <c r="F83" s="34" t="s">
        <v>429</v>
      </c>
      <c r="G83" s="17" t="s">
        <v>430</v>
      </c>
      <c r="H83" s="3"/>
      <c r="I83" s="3"/>
      <c r="J83" s="3"/>
      <c r="K83" s="3"/>
    </row>
    <row r="84" spans="1:11" s="1" customFormat="1" ht="27" customHeight="1" thickBot="1" x14ac:dyDescent="0.25">
      <c r="A84" s="34" t="s">
        <v>425</v>
      </c>
      <c r="B84" s="34" t="s">
        <v>441</v>
      </c>
      <c r="C84" s="36" t="s">
        <v>458</v>
      </c>
      <c r="D84" s="57">
        <v>18.649999999999999</v>
      </c>
      <c r="E84" s="35" t="s">
        <v>428</v>
      </c>
      <c r="F84" s="34" t="s">
        <v>429</v>
      </c>
      <c r="G84" s="17" t="s">
        <v>430</v>
      </c>
      <c r="H84" s="3"/>
      <c r="I84" s="3"/>
      <c r="J84" s="3"/>
      <c r="K84" s="3"/>
    </row>
    <row r="85" spans="1:11" s="1" customFormat="1" ht="27" customHeight="1" thickBot="1" x14ac:dyDescent="0.25">
      <c r="A85" s="34" t="s">
        <v>425</v>
      </c>
      <c r="B85" s="34" t="s">
        <v>441</v>
      </c>
      <c r="C85" s="36" t="s">
        <v>459</v>
      </c>
      <c r="D85" s="57">
        <v>37</v>
      </c>
      <c r="E85" s="35" t="s">
        <v>428</v>
      </c>
      <c r="F85" s="34" t="s">
        <v>429</v>
      </c>
      <c r="G85" s="17" t="s">
        <v>430</v>
      </c>
      <c r="H85" s="3"/>
      <c r="I85" s="3"/>
      <c r="J85" s="3"/>
      <c r="K85" s="3"/>
    </row>
    <row r="86" spans="1:11" s="1" customFormat="1" ht="27" customHeight="1" thickBot="1" x14ac:dyDescent="0.25">
      <c r="A86" s="34" t="s">
        <v>425</v>
      </c>
      <c r="B86" s="34" t="s">
        <v>441</v>
      </c>
      <c r="C86" s="36" t="s">
        <v>460</v>
      </c>
      <c r="D86" s="57">
        <v>37</v>
      </c>
      <c r="E86" s="35" t="s">
        <v>428</v>
      </c>
      <c r="F86" s="34" t="s">
        <v>429</v>
      </c>
      <c r="G86" s="17" t="s">
        <v>430</v>
      </c>
      <c r="H86" s="3"/>
      <c r="I86" s="3"/>
      <c r="J86" s="3"/>
      <c r="K86" s="3"/>
    </row>
    <row r="87" spans="1:11" s="1" customFormat="1" ht="27" customHeight="1" thickBot="1" x14ac:dyDescent="0.25">
      <c r="A87" s="34" t="s">
        <v>425</v>
      </c>
      <c r="B87" s="34" t="s">
        <v>441</v>
      </c>
      <c r="C87" s="36" t="s">
        <v>461</v>
      </c>
      <c r="D87" s="57">
        <v>15.6</v>
      </c>
      <c r="E87" s="35" t="s">
        <v>428</v>
      </c>
      <c r="F87" s="34" t="s">
        <v>429</v>
      </c>
      <c r="G87" s="17" t="s">
        <v>430</v>
      </c>
      <c r="H87" s="3"/>
      <c r="I87" s="3"/>
      <c r="J87" s="3"/>
      <c r="K87" s="3"/>
    </row>
    <row r="88" spans="1:11" s="1" customFormat="1" ht="27" customHeight="1" thickBot="1" x14ac:dyDescent="0.25">
      <c r="A88" s="34" t="s">
        <v>425</v>
      </c>
      <c r="B88" s="34" t="s">
        <v>441</v>
      </c>
      <c r="C88" s="36" t="s">
        <v>462</v>
      </c>
      <c r="D88" s="57">
        <v>15.6</v>
      </c>
      <c r="E88" s="35" t="s">
        <v>428</v>
      </c>
      <c r="F88" s="34" t="s">
        <v>429</v>
      </c>
      <c r="G88" s="17" t="s">
        <v>430</v>
      </c>
      <c r="H88" s="3"/>
      <c r="I88" s="3"/>
      <c r="J88" s="3"/>
      <c r="K88" s="3"/>
    </row>
    <row r="89" spans="1:11" s="1" customFormat="1" ht="27" customHeight="1" thickBot="1" x14ac:dyDescent="0.25">
      <c r="A89" s="34" t="s">
        <v>425</v>
      </c>
      <c r="B89" s="34" t="s">
        <v>441</v>
      </c>
      <c r="C89" s="36" t="s">
        <v>463</v>
      </c>
      <c r="D89" s="57">
        <v>17.2</v>
      </c>
      <c r="E89" s="35" t="s">
        <v>428</v>
      </c>
      <c r="F89" s="34" t="s">
        <v>429</v>
      </c>
      <c r="G89" s="17" t="s">
        <v>430</v>
      </c>
      <c r="H89" s="3"/>
      <c r="I89" s="3"/>
      <c r="J89" s="3"/>
      <c r="K89" s="3"/>
    </row>
    <row r="90" spans="1:11" s="1" customFormat="1" ht="27" customHeight="1" thickBot="1" x14ac:dyDescent="0.25">
      <c r="A90" s="34" t="s">
        <v>425</v>
      </c>
      <c r="B90" s="34" t="s">
        <v>464</v>
      </c>
      <c r="C90" s="36" t="s">
        <v>465</v>
      </c>
      <c r="D90" s="57">
        <v>45.107999999999997</v>
      </c>
      <c r="E90" s="35" t="s">
        <v>428</v>
      </c>
      <c r="F90" s="34" t="s">
        <v>429</v>
      </c>
      <c r="G90" s="17" t="s">
        <v>430</v>
      </c>
      <c r="H90" s="3"/>
      <c r="I90" s="3"/>
      <c r="J90" s="3"/>
      <c r="K90" s="3"/>
    </row>
    <row r="91" spans="1:11" s="1" customFormat="1" ht="27" customHeight="1" thickBot="1" x14ac:dyDescent="0.25">
      <c r="A91" s="34" t="s">
        <v>425</v>
      </c>
      <c r="B91" s="34" t="s">
        <v>368</v>
      </c>
      <c r="C91" s="36" t="s">
        <v>367</v>
      </c>
      <c r="D91" s="57">
        <v>43</v>
      </c>
      <c r="E91" s="35" t="s">
        <v>428</v>
      </c>
      <c r="F91" s="59" t="s">
        <v>365</v>
      </c>
      <c r="G91" s="17" t="s">
        <v>430</v>
      </c>
      <c r="H91" s="3"/>
      <c r="I91" s="3"/>
      <c r="J91" s="3"/>
      <c r="K91" s="3"/>
    </row>
    <row r="92" spans="1:11" s="1" customFormat="1" ht="27" customHeight="1" thickBot="1" x14ac:dyDescent="0.25">
      <c r="A92" s="34" t="s">
        <v>425</v>
      </c>
      <c r="B92" s="34" t="s">
        <v>368</v>
      </c>
      <c r="C92" s="36" t="s">
        <v>369</v>
      </c>
      <c r="D92" s="57">
        <v>44.3</v>
      </c>
      <c r="E92" s="35" t="s">
        <v>428</v>
      </c>
      <c r="F92" s="59" t="s">
        <v>365</v>
      </c>
      <c r="G92" s="17" t="s">
        <v>430</v>
      </c>
      <c r="H92" s="3"/>
      <c r="I92" s="3"/>
      <c r="J92" s="3"/>
      <c r="K92" s="3"/>
    </row>
    <row r="93" spans="1:11" s="1" customFormat="1" ht="27" customHeight="1" thickBot="1" x14ac:dyDescent="0.25">
      <c r="A93" s="34" t="s">
        <v>425</v>
      </c>
      <c r="B93" s="34" t="s">
        <v>368</v>
      </c>
      <c r="C93" s="36" t="s">
        <v>370</v>
      </c>
      <c r="D93" s="57">
        <v>47.3</v>
      </c>
      <c r="E93" s="35" t="s">
        <v>428</v>
      </c>
      <c r="F93" s="59" t="s">
        <v>365</v>
      </c>
      <c r="G93" s="17" t="s">
        <v>430</v>
      </c>
      <c r="H93" s="3"/>
      <c r="I93" s="3"/>
      <c r="J93" s="3"/>
      <c r="K93" s="3"/>
    </row>
    <row r="94" spans="1:11" s="1" customFormat="1" ht="27" customHeight="1" thickBot="1" x14ac:dyDescent="0.25">
      <c r="A94" s="34" t="s">
        <v>425</v>
      </c>
      <c r="B94" s="34" t="s">
        <v>368</v>
      </c>
      <c r="C94" s="36" t="s">
        <v>371</v>
      </c>
      <c r="D94" s="57">
        <v>44.1</v>
      </c>
      <c r="E94" s="35" t="s">
        <v>428</v>
      </c>
      <c r="F94" s="59" t="s">
        <v>365</v>
      </c>
      <c r="G94" s="17" t="s">
        <v>430</v>
      </c>
      <c r="H94" s="3"/>
      <c r="I94" s="3"/>
      <c r="J94" s="3"/>
      <c r="K94" s="3"/>
    </row>
    <row r="95" spans="1:11" s="1" customFormat="1" ht="27" customHeight="1" thickBot="1" x14ac:dyDescent="0.25">
      <c r="A95" s="34" t="s">
        <v>425</v>
      </c>
      <c r="B95" s="34" t="s">
        <v>368</v>
      </c>
      <c r="C95" s="36" t="s">
        <v>372</v>
      </c>
      <c r="D95" s="57">
        <v>44.3</v>
      </c>
      <c r="E95" s="35" t="s">
        <v>428</v>
      </c>
      <c r="F95" s="59" t="s">
        <v>365</v>
      </c>
      <c r="G95" s="17" t="s">
        <v>430</v>
      </c>
      <c r="H95" s="3"/>
      <c r="I95" s="3"/>
      <c r="J95" s="3"/>
      <c r="K95" s="3"/>
    </row>
    <row r="96" spans="1:11" s="1" customFormat="1" ht="27" customHeight="1" thickBot="1" x14ac:dyDescent="0.25">
      <c r="A96" s="34" t="s">
        <v>425</v>
      </c>
      <c r="B96" s="34" t="s">
        <v>368</v>
      </c>
      <c r="C96" s="36" t="s">
        <v>373</v>
      </c>
      <c r="D96" s="57">
        <v>42.8</v>
      </c>
      <c r="E96" s="35" t="s">
        <v>428</v>
      </c>
      <c r="F96" s="59" t="s">
        <v>365</v>
      </c>
      <c r="G96" s="17" t="s">
        <v>430</v>
      </c>
      <c r="H96" s="3"/>
      <c r="I96" s="3"/>
      <c r="J96" s="3"/>
      <c r="K96" s="3"/>
    </row>
    <row r="97" spans="1:11" s="1" customFormat="1" ht="27" customHeight="1" thickBot="1" x14ac:dyDescent="0.25">
      <c r="A97" s="34" t="s">
        <v>425</v>
      </c>
      <c r="B97" s="34" t="s">
        <v>368</v>
      </c>
      <c r="C97" s="36" t="s">
        <v>374</v>
      </c>
      <c r="D97" s="57">
        <v>42</v>
      </c>
      <c r="E97" s="35" t="s">
        <v>428</v>
      </c>
      <c r="F97" s="59" t="s">
        <v>365</v>
      </c>
      <c r="G97" s="17" t="s">
        <v>430</v>
      </c>
      <c r="H97" s="3"/>
      <c r="I97" s="3"/>
      <c r="J97" s="3"/>
      <c r="K97" s="3"/>
    </row>
    <row r="98" spans="1:11" s="1" customFormat="1" ht="27" customHeight="1" thickBot="1" x14ac:dyDescent="0.25">
      <c r="A98" s="34" t="s">
        <v>466</v>
      </c>
      <c r="B98" s="34" t="s">
        <v>433</v>
      </c>
      <c r="C98" s="36" t="s">
        <v>367</v>
      </c>
      <c r="D98" s="57">
        <v>832</v>
      </c>
      <c r="E98" s="35" t="s">
        <v>467</v>
      </c>
      <c r="F98" s="34" t="s">
        <v>429</v>
      </c>
      <c r="G98" s="17" t="s">
        <v>16</v>
      </c>
      <c r="H98" s="3"/>
      <c r="I98" s="3"/>
      <c r="J98" s="3"/>
      <c r="K98" s="3"/>
    </row>
    <row r="99" spans="1:11" s="1" customFormat="1" ht="27" customHeight="1" thickBot="1" x14ac:dyDescent="0.25">
      <c r="A99" s="34" t="s">
        <v>466</v>
      </c>
      <c r="B99" s="34" t="s">
        <v>433</v>
      </c>
      <c r="C99" s="36" t="s">
        <v>369</v>
      </c>
      <c r="D99" s="57">
        <v>745</v>
      </c>
      <c r="E99" s="35" t="s">
        <v>467</v>
      </c>
      <c r="F99" s="34" t="s">
        <v>429</v>
      </c>
      <c r="G99" s="17" t="s">
        <v>16</v>
      </c>
      <c r="H99" s="3"/>
      <c r="I99" s="3"/>
      <c r="J99" s="3"/>
      <c r="K99" s="3"/>
    </row>
    <row r="100" spans="1:11" s="1" customFormat="1" ht="27" customHeight="1" thickBot="1" x14ac:dyDescent="0.25">
      <c r="A100" s="34" t="s">
        <v>466</v>
      </c>
      <c r="B100" s="34" t="s">
        <v>433</v>
      </c>
      <c r="C100" s="36" t="s">
        <v>434</v>
      </c>
      <c r="D100" s="57">
        <v>970</v>
      </c>
      <c r="E100" s="35" t="s">
        <v>467</v>
      </c>
      <c r="F100" s="34" t="s">
        <v>429</v>
      </c>
      <c r="G100" s="17" t="s">
        <v>16</v>
      </c>
      <c r="H100" s="3"/>
      <c r="I100" s="3"/>
      <c r="J100" s="3"/>
      <c r="K100" s="3"/>
    </row>
    <row r="101" spans="1:11" s="1" customFormat="1" ht="27" customHeight="1" thickBot="1" x14ac:dyDescent="0.25">
      <c r="A101" s="34" t="s">
        <v>466</v>
      </c>
      <c r="B101" s="34" t="s">
        <v>433</v>
      </c>
      <c r="C101" s="36" t="s">
        <v>435</v>
      </c>
      <c r="D101" s="57">
        <v>970</v>
      </c>
      <c r="E101" s="35" t="s">
        <v>467</v>
      </c>
      <c r="F101" s="34" t="s">
        <v>429</v>
      </c>
      <c r="G101" s="17" t="s">
        <v>16</v>
      </c>
      <c r="H101" s="3"/>
      <c r="I101" s="3"/>
      <c r="J101" s="3"/>
      <c r="K101" s="3"/>
    </row>
    <row r="102" spans="1:11" s="1" customFormat="1" ht="27" customHeight="1" thickBot="1" x14ac:dyDescent="0.25">
      <c r="A102" s="34" t="s">
        <v>466</v>
      </c>
      <c r="B102" s="34" t="s">
        <v>433</v>
      </c>
      <c r="C102" s="36" t="s">
        <v>436</v>
      </c>
      <c r="D102" s="57">
        <v>794</v>
      </c>
      <c r="E102" s="35" t="s">
        <v>467</v>
      </c>
      <c r="F102" s="34" t="s">
        <v>429</v>
      </c>
      <c r="G102" s="17" t="s">
        <v>16</v>
      </c>
      <c r="H102" s="3"/>
      <c r="I102" s="3"/>
      <c r="J102" s="3"/>
      <c r="K102" s="3"/>
    </row>
    <row r="103" spans="1:11" s="1" customFormat="1" ht="27" customHeight="1" thickBot="1" x14ac:dyDescent="0.25">
      <c r="A103" s="34" t="s">
        <v>466</v>
      </c>
      <c r="B103" s="34" t="s">
        <v>433</v>
      </c>
      <c r="C103" s="36" t="s">
        <v>364</v>
      </c>
      <c r="D103" s="57">
        <v>793</v>
      </c>
      <c r="E103" s="35" t="s">
        <v>467</v>
      </c>
      <c r="F103" s="34" t="s">
        <v>429</v>
      </c>
      <c r="G103" s="17" t="s">
        <v>16</v>
      </c>
      <c r="H103" s="3"/>
      <c r="I103" s="3"/>
      <c r="J103" s="3"/>
      <c r="K103" s="3"/>
    </row>
    <row r="104" spans="1:11" s="1" customFormat="1" ht="27" customHeight="1" thickBot="1" x14ac:dyDescent="0.25">
      <c r="A104" s="34" t="s">
        <v>466</v>
      </c>
      <c r="B104" s="34" t="s">
        <v>433</v>
      </c>
      <c r="C104" s="36" t="s">
        <v>437</v>
      </c>
      <c r="D104" s="57">
        <v>890</v>
      </c>
      <c r="E104" s="35" t="s">
        <v>467</v>
      </c>
      <c r="F104" s="34" t="s">
        <v>429</v>
      </c>
      <c r="G104" s="17" t="s">
        <v>16</v>
      </c>
      <c r="H104" s="3"/>
      <c r="I104" s="3"/>
      <c r="J104" s="3"/>
      <c r="K104" s="3"/>
    </row>
    <row r="105" spans="1:11" s="1" customFormat="1" ht="27" customHeight="1" thickBot="1" x14ac:dyDescent="0.25">
      <c r="A105" s="34" t="s">
        <v>466</v>
      </c>
      <c r="B105" s="34" t="s">
        <v>433</v>
      </c>
      <c r="C105" s="36" t="s">
        <v>438</v>
      </c>
      <c r="D105" s="57">
        <v>780</v>
      </c>
      <c r="E105" s="35" t="s">
        <v>467</v>
      </c>
      <c r="F105" s="34" t="s">
        <v>429</v>
      </c>
      <c r="G105" s="17" t="s">
        <v>16</v>
      </c>
      <c r="H105" s="3"/>
      <c r="I105" s="3"/>
      <c r="J105" s="3"/>
      <c r="K105" s="3"/>
    </row>
    <row r="106" spans="1:11" s="1" customFormat="1" ht="27" customHeight="1" thickBot="1" x14ac:dyDescent="0.25">
      <c r="A106" s="34" t="s">
        <v>466</v>
      </c>
      <c r="B106" s="34" t="s">
        <v>433</v>
      </c>
      <c r="C106" s="36" t="s">
        <v>439</v>
      </c>
      <c r="D106" s="57">
        <v>780</v>
      </c>
      <c r="E106" s="35" t="s">
        <v>467</v>
      </c>
      <c r="F106" s="34" t="s">
        <v>429</v>
      </c>
      <c r="G106" s="17" t="s">
        <v>16</v>
      </c>
      <c r="H106" s="3"/>
      <c r="I106" s="3"/>
      <c r="J106" s="3"/>
      <c r="K106" s="3"/>
    </row>
    <row r="107" spans="1:11" s="1" customFormat="1" ht="39" thickBot="1" x14ac:dyDescent="0.25">
      <c r="A107" s="34" t="s">
        <v>468</v>
      </c>
      <c r="B107" s="34" t="s">
        <v>469</v>
      </c>
      <c r="C107" s="36" t="s">
        <v>470</v>
      </c>
      <c r="D107" s="57">
        <v>480</v>
      </c>
      <c r="E107" s="35" t="s">
        <v>471</v>
      </c>
      <c r="F107" s="34" t="s">
        <v>472</v>
      </c>
      <c r="G107" s="17" t="s">
        <v>16</v>
      </c>
      <c r="H107" s="3"/>
      <c r="I107" s="3"/>
      <c r="J107" s="3"/>
      <c r="K107" s="3"/>
    </row>
    <row r="108" spans="1:11" s="1" customFormat="1" ht="39" thickBot="1" x14ac:dyDescent="0.25">
      <c r="A108" s="34" t="s">
        <v>468</v>
      </c>
      <c r="B108" s="34" t="s">
        <v>469</v>
      </c>
      <c r="C108" s="36" t="s">
        <v>473</v>
      </c>
      <c r="D108" s="57">
        <v>700</v>
      </c>
      <c r="E108" s="35" t="s">
        <v>471</v>
      </c>
      <c r="F108" s="34" t="s">
        <v>474</v>
      </c>
      <c r="G108" s="17" t="s">
        <v>16</v>
      </c>
      <c r="H108" s="3"/>
      <c r="I108" s="3"/>
      <c r="J108" s="3"/>
      <c r="K108" s="3"/>
    </row>
    <row r="109" spans="1:11" s="1" customFormat="1" ht="39" thickBot="1" x14ac:dyDescent="0.25">
      <c r="A109" s="34" t="s">
        <v>468</v>
      </c>
      <c r="B109" s="34" t="s">
        <v>469</v>
      </c>
      <c r="C109" s="36" t="s">
        <v>475</v>
      </c>
      <c r="D109" s="57">
        <v>520</v>
      </c>
      <c r="E109" s="35" t="s">
        <v>471</v>
      </c>
      <c r="F109" s="34" t="s">
        <v>472</v>
      </c>
      <c r="G109" s="17" t="s">
        <v>16</v>
      </c>
      <c r="H109" s="3"/>
      <c r="I109" s="3"/>
      <c r="J109" s="3"/>
      <c r="K109" s="3"/>
    </row>
    <row r="110" spans="1:11" s="1" customFormat="1" ht="39" thickBot="1" x14ac:dyDescent="0.25">
      <c r="A110" s="34" t="s">
        <v>468</v>
      </c>
      <c r="B110" s="34" t="s">
        <v>469</v>
      </c>
      <c r="C110" s="36" t="s">
        <v>476</v>
      </c>
      <c r="D110" s="57">
        <v>550</v>
      </c>
      <c r="E110" s="35" t="s">
        <v>471</v>
      </c>
      <c r="F110" s="34" t="s">
        <v>477</v>
      </c>
      <c r="G110" s="17" t="s">
        <v>16</v>
      </c>
      <c r="H110" s="3"/>
      <c r="I110" s="3"/>
      <c r="J110" s="3"/>
      <c r="K110" s="3"/>
    </row>
    <row r="111" spans="1:11" s="1" customFormat="1" ht="39" thickBot="1" x14ac:dyDescent="0.25">
      <c r="A111" s="34" t="s">
        <v>478</v>
      </c>
      <c r="B111" s="34" t="s">
        <v>479</v>
      </c>
      <c r="C111" s="36" t="s">
        <v>480</v>
      </c>
      <c r="D111" s="57">
        <v>5000</v>
      </c>
      <c r="E111" s="35" t="s">
        <v>481</v>
      </c>
      <c r="F111" s="34" t="s">
        <v>482</v>
      </c>
      <c r="G111" s="17" t="s">
        <v>16</v>
      </c>
      <c r="H111" s="3"/>
      <c r="I111" s="3"/>
      <c r="J111" s="3"/>
      <c r="K111" s="3"/>
    </row>
    <row r="112" spans="1:11" s="1" customFormat="1" thickBot="1" x14ac:dyDescent="0.25">
      <c r="A112" s="67" t="s">
        <v>600</v>
      </c>
      <c r="B112" s="45"/>
      <c r="C112" s="44"/>
      <c r="D112" s="44"/>
      <c r="E112" s="46"/>
      <c r="F112" s="76"/>
      <c r="G112" s="45"/>
      <c r="H112" s="45"/>
      <c r="I112" s="44"/>
      <c r="J112" s="43"/>
      <c r="K112" s="43"/>
    </row>
    <row r="113" spans="1:11" s="1" customFormat="1" ht="47.85" customHeight="1" thickBot="1" x14ac:dyDescent="0.25">
      <c r="A113" s="34" t="s">
        <v>565</v>
      </c>
      <c r="B113" s="34" t="s">
        <v>602</v>
      </c>
      <c r="C113" s="34" t="s">
        <v>601</v>
      </c>
      <c r="D113" s="38">
        <v>0.108</v>
      </c>
      <c r="E113" s="34" t="s">
        <v>566</v>
      </c>
      <c r="F113" s="49" t="s">
        <v>567</v>
      </c>
      <c r="G113" s="48" t="s">
        <v>568</v>
      </c>
      <c r="H113" s="47"/>
      <c r="I113" s="47"/>
      <c r="J113" s="47"/>
      <c r="K113" s="47"/>
    </row>
    <row r="114" spans="1:11" s="1" customFormat="1" ht="47.85" customHeight="1" thickBot="1" x14ac:dyDescent="0.25">
      <c r="A114" s="34" t="s">
        <v>569</v>
      </c>
      <c r="B114" s="34" t="s">
        <v>603</v>
      </c>
      <c r="C114" s="34" t="s">
        <v>601</v>
      </c>
      <c r="D114" s="38">
        <v>6.5000000000000002E-2</v>
      </c>
      <c r="E114" s="34" t="s">
        <v>566</v>
      </c>
      <c r="F114" s="49" t="s">
        <v>570</v>
      </c>
      <c r="G114" s="48" t="s">
        <v>571</v>
      </c>
      <c r="H114" s="47"/>
      <c r="I114" s="47"/>
      <c r="J114" s="47"/>
      <c r="K114" s="47"/>
    </row>
    <row r="115" spans="1:11" s="1" customFormat="1" ht="47.85" customHeight="1" thickBot="1" x14ac:dyDescent="0.25">
      <c r="A115" s="34" t="s">
        <v>572</v>
      </c>
      <c r="B115" s="34" t="s">
        <v>604</v>
      </c>
      <c r="C115" s="34" t="s">
        <v>601</v>
      </c>
      <c r="D115" s="38">
        <v>0.03</v>
      </c>
      <c r="E115" s="34" t="s">
        <v>566</v>
      </c>
      <c r="F115" s="49" t="s">
        <v>573</v>
      </c>
      <c r="G115" s="48" t="s">
        <v>574</v>
      </c>
      <c r="H115" s="47"/>
      <c r="I115" s="47"/>
      <c r="J115" s="47"/>
      <c r="K115" s="47"/>
    </row>
    <row r="116" spans="1:11" s="1" customFormat="1" ht="13.5" thickBot="1" x14ac:dyDescent="0.25">
      <c r="A116" s="26" t="s">
        <v>375</v>
      </c>
      <c r="B116" s="27"/>
      <c r="C116" s="27"/>
      <c r="D116" s="27"/>
      <c r="E116" s="27"/>
      <c r="F116" s="27"/>
      <c r="G116" s="27"/>
      <c r="H116" s="27"/>
      <c r="I116" s="27"/>
      <c r="J116" s="28"/>
      <c r="K116" s="28"/>
    </row>
    <row r="117" spans="1:11" s="1" customFormat="1" ht="17.25" customHeight="1" thickBot="1" x14ac:dyDescent="0.25">
      <c r="A117" s="34"/>
      <c r="B117" s="36"/>
      <c r="C117" s="36"/>
      <c r="D117" s="8"/>
      <c r="E117" s="35"/>
      <c r="F117" s="36"/>
      <c r="G117" s="17"/>
      <c r="H117" s="37"/>
      <c r="I117" s="2"/>
      <c r="J117" s="37"/>
      <c r="K117" s="2" t="s">
        <v>376</v>
      </c>
    </row>
    <row r="118" spans="1:11" s="1" customFormat="1" ht="17.25" customHeight="1" thickBot="1" x14ac:dyDescent="0.25">
      <c r="A118" s="34"/>
      <c r="B118" s="34"/>
      <c r="C118" s="36"/>
      <c r="D118" s="8"/>
      <c r="E118" s="35"/>
      <c r="F118" s="34"/>
      <c r="G118" s="17"/>
      <c r="H118" s="37"/>
      <c r="I118" s="2"/>
      <c r="J118" s="37"/>
      <c r="K118" s="2" t="s">
        <v>376</v>
      </c>
    </row>
    <row r="119" spans="1:11" s="1" customFormat="1" ht="17.25" customHeight="1" thickBot="1" x14ac:dyDescent="0.25">
      <c r="A119" s="34"/>
      <c r="B119" s="34"/>
      <c r="C119" s="36"/>
      <c r="D119" s="8"/>
      <c r="E119" s="35"/>
      <c r="F119" s="34"/>
      <c r="G119" s="17"/>
      <c r="H119" s="37"/>
      <c r="I119" s="2"/>
      <c r="J119" s="37"/>
      <c r="K119" s="2" t="s">
        <v>376</v>
      </c>
    </row>
    <row r="120" spans="1:11" s="1" customFormat="1" ht="17.25" customHeight="1" thickBot="1" x14ac:dyDescent="0.25">
      <c r="A120" s="34"/>
      <c r="B120" s="34"/>
      <c r="C120" s="36"/>
      <c r="D120" s="8"/>
      <c r="E120" s="35"/>
      <c r="F120" s="34"/>
      <c r="G120" s="17"/>
      <c r="H120" s="37"/>
      <c r="I120" s="2"/>
      <c r="J120" s="37"/>
      <c r="K120" s="2" t="s">
        <v>376</v>
      </c>
    </row>
    <row r="121" spans="1:11" s="1" customFormat="1" ht="17.25" customHeight="1" thickBot="1" x14ac:dyDescent="0.25">
      <c r="A121" s="34"/>
      <c r="B121" s="34"/>
      <c r="C121" s="36"/>
      <c r="D121" s="8"/>
      <c r="E121" s="35"/>
      <c r="F121" s="34"/>
      <c r="G121" s="17"/>
      <c r="H121" s="37"/>
      <c r="I121" s="2"/>
      <c r="J121" s="37"/>
      <c r="K121" s="2" t="s">
        <v>376</v>
      </c>
    </row>
    <row r="122" spans="1:11" s="1" customFormat="1" ht="17.25" customHeight="1" thickBot="1" x14ac:dyDescent="0.25">
      <c r="A122" s="34"/>
      <c r="B122" s="34"/>
      <c r="C122" s="36"/>
      <c r="D122" s="8"/>
      <c r="E122" s="35"/>
      <c r="F122" s="34"/>
      <c r="G122" s="17"/>
      <c r="H122" s="37"/>
      <c r="I122" s="2"/>
      <c r="J122" s="37"/>
      <c r="K122" s="2" t="s">
        <v>376</v>
      </c>
    </row>
  </sheetData>
  <phoneticPr fontId="8" type="noConversion"/>
  <dataValidations count="2">
    <dataValidation type="list" allowBlank="1" showInputMessage="1" showErrorMessage="1" sqref="I117:I122" xr:uid="{00000000-0002-0000-07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K117:K122" xr:uid="{00000000-0002-0000-0700-000001000000}">
      <formula1>"Primary Data,Third Party Data,Secondary Data - Calculated based on actual data,Secondary Data - Based on assumptions,Secondary Data - Extrapolation,Other evidence"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32"/>
  <sheetViews>
    <sheetView showGridLines="0" zoomScaleNormal="100" workbookViewId="0"/>
  </sheetViews>
  <sheetFormatPr defaultColWidth="9.140625" defaultRowHeight="15" x14ac:dyDescent="0.25"/>
  <cols>
    <col min="1" max="1" width="28.7109375" style="253" customWidth="1"/>
    <col min="2" max="8" width="26.5703125" style="253" customWidth="1"/>
    <col min="9" max="16384" width="9.140625" style="253"/>
  </cols>
  <sheetData>
    <row r="1" spans="1:8" x14ac:dyDescent="0.25">
      <c r="A1" s="252" t="s">
        <v>17</v>
      </c>
      <c r="B1" s="252"/>
      <c r="C1" s="252"/>
      <c r="D1" s="252"/>
      <c r="E1" s="252"/>
      <c r="F1" s="252"/>
      <c r="G1" s="252"/>
      <c r="H1" s="252"/>
    </row>
    <row r="2" spans="1:8" ht="31.5" customHeight="1" x14ac:dyDescent="0.25">
      <c r="A2" s="358" t="s">
        <v>486</v>
      </c>
      <c r="B2" s="358"/>
      <c r="C2" s="358"/>
      <c r="D2" s="358"/>
      <c r="E2" s="358"/>
      <c r="F2" s="358"/>
      <c r="G2" s="358"/>
      <c r="H2" s="358"/>
    </row>
    <row r="3" spans="1:8" ht="90.6" customHeight="1" x14ac:dyDescent="0.25">
      <c r="A3" s="359" t="s">
        <v>622</v>
      </c>
      <c r="B3" s="360"/>
      <c r="C3" s="360"/>
      <c r="D3" s="360"/>
      <c r="E3" s="360"/>
      <c r="F3" s="360"/>
      <c r="G3" s="360"/>
      <c r="H3" s="361"/>
    </row>
    <row r="4" spans="1:8" ht="75.95" customHeight="1" x14ac:dyDescent="0.25">
      <c r="A4" s="362" t="s">
        <v>487</v>
      </c>
      <c r="B4" s="363"/>
      <c r="C4" s="363"/>
      <c r="D4" s="363"/>
      <c r="E4" s="363"/>
      <c r="F4" s="363"/>
      <c r="G4" s="363"/>
      <c r="H4" s="364"/>
    </row>
    <row r="5" spans="1:8" x14ac:dyDescent="0.25">
      <c r="A5" s="254"/>
      <c r="B5" s="255"/>
      <c r="C5" s="255"/>
      <c r="D5" s="255"/>
      <c r="E5" s="255"/>
      <c r="F5" s="255"/>
      <c r="G5" s="255"/>
      <c r="H5" s="255"/>
    </row>
    <row r="6" spans="1:8" x14ac:dyDescent="0.25">
      <c r="A6" s="256" t="s">
        <v>488</v>
      </c>
      <c r="B6" s="256"/>
      <c r="C6" s="256"/>
      <c r="D6" s="256"/>
      <c r="E6" s="256"/>
      <c r="F6" s="256"/>
      <c r="G6" s="256"/>
      <c r="H6" s="256"/>
    </row>
    <row r="7" spans="1:8" ht="15.75" thickBot="1" x14ac:dyDescent="0.3">
      <c r="A7" s="257"/>
      <c r="B7" s="257"/>
      <c r="C7" s="257"/>
      <c r="D7" s="257"/>
      <c r="E7" s="257"/>
      <c r="F7" s="257"/>
      <c r="G7" s="257"/>
      <c r="H7" s="257"/>
    </row>
    <row r="8" spans="1:8" ht="26.25" thickBot="1" x14ac:dyDescent="0.3">
      <c r="A8" s="147" t="s">
        <v>489</v>
      </c>
      <c r="B8" s="188" t="s">
        <v>198</v>
      </c>
      <c r="C8" s="188" t="s">
        <v>112</v>
      </c>
      <c r="D8" s="188" t="s">
        <v>110</v>
      </c>
      <c r="E8" s="188" t="s">
        <v>490</v>
      </c>
      <c r="F8" s="188" t="s">
        <v>491</v>
      </c>
      <c r="G8" s="258" t="s">
        <v>185</v>
      </c>
      <c r="H8" s="258" t="s">
        <v>201</v>
      </c>
    </row>
    <row r="9" spans="1:8" ht="51.75" thickBot="1" x14ac:dyDescent="0.3">
      <c r="A9" s="259" t="s">
        <v>780</v>
      </c>
      <c r="B9" s="260">
        <v>3.0000000000000001E-3</v>
      </c>
      <c r="C9" s="261" t="s">
        <v>771</v>
      </c>
      <c r="D9" s="259" t="s">
        <v>760</v>
      </c>
      <c r="E9" s="259" t="s">
        <v>765</v>
      </c>
      <c r="F9" s="262"/>
      <c r="G9" s="263"/>
      <c r="H9" s="264"/>
    </row>
    <row r="10" spans="1:8" ht="26.25" thickBot="1" x14ac:dyDescent="0.3">
      <c r="A10" s="259" t="s">
        <v>781</v>
      </c>
      <c r="B10" s="260">
        <v>2E-3</v>
      </c>
      <c r="C10" s="261" t="s">
        <v>771</v>
      </c>
      <c r="D10" s="259" t="s">
        <v>782</v>
      </c>
      <c r="E10" s="259" t="s">
        <v>765</v>
      </c>
      <c r="F10" s="262"/>
      <c r="G10" s="263"/>
      <c r="H10" s="264"/>
    </row>
    <row r="11" spans="1:8" ht="42" thickBot="1" x14ac:dyDescent="0.3">
      <c r="A11" s="259" t="s">
        <v>753</v>
      </c>
      <c r="B11" s="266">
        <v>0.01</v>
      </c>
      <c r="C11" s="261" t="s">
        <v>742</v>
      </c>
      <c r="D11" s="259" t="s">
        <v>759</v>
      </c>
      <c r="E11" s="259" t="s">
        <v>765</v>
      </c>
      <c r="F11" s="262"/>
      <c r="G11" s="263"/>
      <c r="H11" s="264"/>
    </row>
    <row r="12" spans="1:8" ht="29.25" thickBot="1" x14ac:dyDescent="0.3">
      <c r="A12" s="259" t="s">
        <v>754</v>
      </c>
      <c r="B12" s="266">
        <v>0.01</v>
      </c>
      <c r="C12" s="261" t="s">
        <v>742</v>
      </c>
      <c r="D12" s="259" t="s">
        <v>757</v>
      </c>
      <c r="E12" s="259" t="s">
        <v>765</v>
      </c>
      <c r="F12" s="262"/>
      <c r="G12" s="263"/>
      <c r="H12" s="264"/>
    </row>
    <row r="13" spans="1:8" ht="29.25" thickBot="1" x14ac:dyDescent="0.3">
      <c r="A13" s="259" t="s">
        <v>755</v>
      </c>
      <c r="B13" s="266">
        <v>0.01</v>
      </c>
      <c r="C13" s="261" t="s">
        <v>742</v>
      </c>
      <c r="D13" s="259" t="s">
        <v>756</v>
      </c>
      <c r="E13" s="259" t="s">
        <v>765</v>
      </c>
      <c r="F13" s="262"/>
      <c r="G13" s="263"/>
      <c r="H13" s="264"/>
    </row>
    <row r="14" spans="1:8" ht="26.25" thickBot="1" x14ac:dyDescent="0.3">
      <c r="A14" s="259" t="s">
        <v>743</v>
      </c>
      <c r="B14" s="267">
        <v>25000</v>
      </c>
      <c r="C14" s="261" t="s">
        <v>744</v>
      </c>
      <c r="D14" s="259" t="s">
        <v>745</v>
      </c>
      <c r="E14" s="259" t="s">
        <v>746</v>
      </c>
      <c r="F14" s="262"/>
      <c r="G14" s="263"/>
      <c r="H14" s="264"/>
    </row>
    <row r="15" spans="1:8" ht="29.25" thickBot="1" x14ac:dyDescent="0.3">
      <c r="A15" s="259" t="s">
        <v>747</v>
      </c>
      <c r="B15" s="268">
        <f>$B14*(1-$B11)</f>
        <v>24750</v>
      </c>
      <c r="C15" s="261" t="s">
        <v>744</v>
      </c>
      <c r="D15" s="259" t="s">
        <v>761</v>
      </c>
      <c r="E15" s="259"/>
      <c r="F15" s="259"/>
      <c r="G15" s="263"/>
      <c r="H15" s="264"/>
    </row>
    <row r="16" spans="1:8" ht="29.25" thickBot="1" x14ac:dyDescent="0.3">
      <c r="A16" s="259" t="s">
        <v>748</v>
      </c>
      <c r="B16" s="268">
        <f t="shared" ref="B16:B17" si="0">$B15*(1-$B12)</f>
        <v>24502.5</v>
      </c>
      <c r="C16" s="261" t="s">
        <v>744</v>
      </c>
      <c r="D16" s="259" t="s">
        <v>762</v>
      </c>
      <c r="E16" s="259"/>
      <c r="F16" s="259"/>
      <c r="G16" s="263"/>
      <c r="H16" s="264"/>
    </row>
    <row r="17" spans="1:8" ht="29.25" thickBot="1" x14ac:dyDescent="0.3">
      <c r="A17" s="259" t="s">
        <v>749</v>
      </c>
      <c r="B17" s="268">
        <f t="shared" si="0"/>
        <v>24257.474999999999</v>
      </c>
      <c r="C17" s="261" t="s">
        <v>744</v>
      </c>
      <c r="D17" s="259" t="s">
        <v>763</v>
      </c>
      <c r="E17" s="259"/>
      <c r="F17" s="259"/>
      <c r="G17" s="263"/>
      <c r="H17" s="264"/>
    </row>
    <row r="18" spans="1:8" ht="39" thickBot="1" x14ac:dyDescent="0.3">
      <c r="A18" s="259" t="s">
        <v>750</v>
      </c>
      <c r="B18" s="267">
        <v>500</v>
      </c>
      <c r="C18" s="261" t="s">
        <v>543</v>
      </c>
      <c r="D18" s="259" t="s">
        <v>764</v>
      </c>
      <c r="E18" s="265" t="s">
        <v>751</v>
      </c>
      <c r="F18" s="262"/>
      <c r="G18" s="263"/>
      <c r="H18" s="264"/>
    </row>
    <row r="19" spans="1:8" ht="15.75" thickBot="1" x14ac:dyDescent="0.3">
      <c r="A19" s="259"/>
      <c r="B19" s="269"/>
      <c r="C19" s="261"/>
      <c r="D19" s="265"/>
      <c r="E19" s="265"/>
      <c r="F19" s="265"/>
      <c r="G19" s="264"/>
      <c r="H19" s="264"/>
    </row>
    <row r="20" spans="1:8" x14ac:dyDescent="0.25">
      <c r="A20" s="120" t="s">
        <v>485</v>
      </c>
    </row>
    <row r="22" spans="1:8" x14ac:dyDescent="0.25">
      <c r="A22" s="256" t="s">
        <v>492</v>
      </c>
      <c r="B22" s="256"/>
      <c r="C22" s="256"/>
      <c r="D22" s="256"/>
      <c r="E22" s="256"/>
      <c r="F22" s="256"/>
    </row>
    <row r="23" spans="1:8" ht="15.75" thickBot="1" x14ac:dyDescent="0.3">
      <c r="A23" s="257"/>
      <c r="B23" s="257"/>
      <c r="C23" s="257"/>
      <c r="D23" s="257"/>
      <c r="E23" s="257"/>
      <c r="F23" s="257"/>
    </row>
    <row r="24" spans="1:8" ht="26.25" thickBot="1" x14ac:dyDescent="0.3">
      <c r="A24" s="147" t="s">
        <v>489</v>
      </c>
      <c r="B24" s="188" t="s">
        <v>110</v>
      </c>
      <c r="C24" s="188" t="s">
        <v>490</v>
      </c>
      <c r="D24" s="188" t="s">
        <v>491</v>
      </c>
      <c r="E24" s="258" t="s">
        <v>185</v>
      </c>
      <c r="F24" s="258" t="s">
        <v>201</v>
      </c>
    </row>
    <row r="25" spans="1:8" ht="128.25" thickBot="1" x14ac:dyDescent="0.3">
      <c r="A25" s="270" t="s">
        <v>493</v>
      </c>
      <c r="B25" s="270" t="s">
        <v>494</v>
      </c>
      <c r="C25" s="270" t="s">
        <v>495</v>
      </c>
      <c r="D25" s="271"/>
      <c r="E25" s="270" t="s">
        <v>496</v>
      </c>
      <c r="F25" s="270"/>
    </row>
    <row r="26" spans="1:8" ht="15.75" thickBot="1" x14ac:dyDescent="0.3">
      <c r="A26" s="259"/>
      <c r="B26" s="265"/>
      <c r="C26" s="265"/>
      <c r="D26" s="265"/>
      <c r="E26" s="264"/>
      <c r="F26" s="264"/>
    </row>
    <row r="27" spans="1:8" ht="15.75" thickBot="1" x14ac:dyDescent="0.3">
      <c r="A27" s="259"/>
      <c r="B27" s="265"/>
      <c r="C27" s="265"/>
      <c r="D27" s="265"/>
      <c r="E27" s="264"/>
      <c r="F27" s="264"/>
    </row>
    <row r="28" spans="1:8" ht="15.75" thickBot="1" x14ac:dyDescent="0.3">
      <c r="A28" s="259"/>
      <c r="B28" s="265"/>
      <c r="C28" s="265"/>
      <c r="D28" s="265"/>
      <c r="E28" s="264"/>
      <c r="F28" s="264"/>
    </row>
    <row r="29" spans="1:8" ht="15.75" thickBot="1" x14ac:dyDescent="0.3">
      <c r="A29" s="259"/>
      <c r="B29" s="265"/>
      <c r="C29" s="265"/>
      <c r="D29" s="265"/>
      <c r="E29" s="264"/>
      <c r="F29" s="264"/>
    </row>
    <row r="30" spans="1:8" ht="15.75" thickBot="1" x14ac:dyDescent="0.3">
      <c r="A30" s="259"/>
      <c r="B30" s="265"/>
      <c r="C30" s="265"/>
      <c r="D30" s="265"/>
      <c r="E30" s="264"/>
      <c r="F30" s="264"/>
    </row>
    <row r="31" spans="1:8" ht="15.75" thickBot="1" x14ac:dyDescent="0.3">
      <c r="A31" s="259"/>
      <c r="B31" s="265"/>
      <c r="C31" s="265"/>
      <c r="D31" s="265"/>
      <c r="E31" s="264"/>
      <c r="F31" s="264"/>
    </row>
    <row r="32" spans="1:8" x14ac:dyDescent="0.25">
      <c r="A32" s="272" t="s">
        <v>485</v>
      </c>
      <c r="B32" s="273"/>
      <c r="C32" s="273"/>
      <c r="D32" s="273"/>
      <c r="E32" s="273"/>
      <c r="F32" s="273"/>
    </row>
  </sheetData>
  <mergeCells count="3">
    <mergeCell ref="A2:H2"/>
    <mergeCell ref="A3:H3"/>
    <mergeCell ref="A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4" tint="-0.249977111117893"/>
  </sheetPr>
  <dimension ref="A1:B22"/>
  <sheetViews>
    <sheetView showGridLines="0" zoomScaleNormal="100" workbookViewId="0"/>
  </sheetViews>
  <sheetFormatPr defaultColWidth="9.140625" defaultRowHeight="12.75" x14ac:dyDescent="0.2"/>
  <cols>
    <col min="1" max="1" width="30.140625" style="145" customWidth="1"/>
    <col min="2" max="2" width="110.42578125" style="145" customWidth="1"/>
    <col min="3" max="16384" width="9.140625" style="145"/>
  </cols>
  <sheetData>
    <row r="1" spans="1:2" x14ac:dyDescent="0.2">
      <c r="A1" s="274" t="s">
        <v>498</v>
      </c>
      <c r="B1" s="274"/>
    </row>
    <row r="3" spans="1:2" x14ac:dyDescent="0.2">
      <c r="A3" s="274" t="s">
        <v>606</v>
      </c>
      <c r="B3" s="274"/>
    </row>
    <row r="4" spans="1:2" ht="150.75" customHeight="1" x14ac:dyDescent="0.2">
      <c r="A4" s="365" t="s">
        <v>729</v>
      </c>
      <c r="B4" s="365"/>
    </row>
    <row r="5" spans="1:2" x14ac:dyDescent="0.2">
      <c r="B5" s="275"/>
    </row>
    <row r="6" spans="1:2" ht="40.5" customHeight="1" x14ac:dyDescent="0.2">
      <c r="A6" s="366" t="s">
        <v>605</v>
      </c>
      <c r="B6" s="366"/>
    </row>
    <row r="7" spans="1:2" x14ac:dyDescent="0.2">
      <c r="A7" s="275"/>
      <c r="B7" s="275"/>
    </row>
    <row r="8" spans="1:2" x14ac:dyDescent="0.2">
      <c r="A8" s="274" t="s">
        <v>23</v>
      </c>
      <c r="B8" s="276"/>
    </row>
    <row r="9" spans="1:2" ht="13.5" thickBot="1" x14ac:dyDescent="0.25">
      <c r="A9" s="277"/>
      <c r="B9" s="278"/>
    </row>
    <row r="10" spans="1:2" ht="29.25" thickBot="1" x14ac:dyDescent="0.25">
      <c r="A10" s="277" t="s">
        <v>499</v>
      </c>
      <c r="B10" s="278" t="s">
        <v>721</v>
      </c>
    </row>
    <row r="11" spans="1:2" ht="105" customHeight="1" thickBot="1" x14ac:dyDescent="0.25">
      <c r="A11" s="277" t="s">
        <v>500</v>
      </c>
      <c r="B11" s="279" t="s">
        <v>722</v>
      </c>
    </row>
    <row r="12" spans="1:2" ht="66" customHeight="1" thickBot="1" x14ac:dyDescent="0.25">
      <c r="A12" s="277" t="s">
        <v>501</v>
      </c>
      <c r="B12" s="279" t="s">
        <v>723</v>
      </c>
    </row>
    <row r="13" spans="1:2" ht="81.75" customHeight="1" thickBot="1" x14ac:dyDescent="0.25">
      <c r="A13" s="277" t="s">
        <v>502</v>
      </c>
      <c r="B13" s="278" t="s">
        <v>724</v>
      </c>
    </row>
    <row r="14" spans="1:2" ht="73.5" thickBot="1" x14ac:dyDescent="0.25">
      <c r="A14" s="277" t="s">
        <v>538</v>
      </c>
      <c r="B14" s="278" t="s">
        <v>725</v>
      </c>
    </row>
    <row r="15" spans="1:2" ht="102" customHeight="1" thickBot="1" x14ac:dyDescent="0.25">
      <c r="A15" s="277" t="s">
        <v>503</v>
      </c>
      <c r="B15" s="278" t="s">
        <v>727</v>
      </c>
    </row>
    <row r="16" spans="1:2" ht="64.5" customHeight="1" thickBot="1" x14ac:dyDescent="0.25">
      <c r="A16" s="277" t="s">
        <v>504</v>
      </c>
      <c r="B16" s="278" t="s">
        <v>726</v>
      </c>
    </row>
    <row r="17" spans="1:2" ht="100.5" customHeight="1" thickBot="1" x14ac:dyDescent="0.25">
      <c r="A17" s="277" t="s">
        <v>505</v>
      </c>
      <c r="B17" s="278" t="s">
        <v>728</v>
      </c>
    </row>
    <row r="18" spans="1:2" ht="64.5" customHeight="1" thickBot="1" x14ac:dyDescent="0.25">
      <c r="A18" s="277" t="s">
        <v>506</v>
      </c>
      <c r="B18" s="278" t="s">
        <v>607</v>
      </c>
    </row>
    <row r="19" spans="1:2" ht="42.6" customHeight="1" thickBot="1" x14ac:dyDescent="0.25">
      <c r="A19" s="277" t="s">
        <v>507</v>
      </c>
      <c r="B19" s="278" t="s">
        <v>608</v>
      </c>
    </row>
    <row r="20" spans="1:2" ht="42.6" customHeight="1" thickBot="1" x14ac:dyDescent="0.25">
      <c r="A20" s="277" t="s">
        <v>508</v>
      </c>
      <c r="B20" s="278" t="s">
        <v>609</v>
      </c>
    </row>
    <row r="21" spans="1:2" ht="42.6" customHeight="1" x14ac:dyDescent="0.2"/>
    <row r="22" spans="1:2" ht="42.6" customHeight="1" x14ac:dyDescent="0.2"/>
  </sheetData>
  <mergeCells count="2">
    <mergeCell ref="A4:B4"/>
    <mergeCell ref="A6:B6"/>
  </mergeCells>
  <pageMargins left="0.7" right="0.7" top="0.75" bottom="0.75" header="0.3" footer="0.3"/>
  <pageSetup paperSize="9"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4" tint="-0.249977111117893"/>
  </sheetPr>
  <dimension ref="A1:AI36"/>
  <sheetViews>
    <sheetView showGridLines="0" zoomScaleNormal="100" workbookViewId="0"/>
  </sheetViews>
  <sheetFormatPr defaultColWidth="9.140625" defaultRowHeight="12.75" x14ac:dyDescent="0.25"/>
  <cols>
    <col min="1" max="1" width="22.140625" style="280" customWidth="1"/>
    <col min="2" max="2" width="13.5703125" style="280" customWidth="1"/>
    <col min="3" max="3" width="48.5703125" style="280" customWidth="1"/>
    <col min="4" max="4" width="13.85546875" style="280" bestFit="1" customWidth="1"/>
    <col min="5" max="14" width="11.5703125" style="280" customWidth="1"/>
    <col min="15" max="15" width="13" style="280" customWidth="1"/>
    <col min="16" max="16" width="27.7109375" style="280" customWidth="1"/>
    <col min="17" max="17" width="8.5703125" style="280" customWidth="1"/>
    <col min="18" max="27" width="12.7109375" style="280" customWidth="1"/>
    <col min="28" max="28" width="11.140625" style="280" customWidth="1"/>
    <col min="29" max="35" width="12.5703125" style="280" customWidth="1"/>
    <col min="36" max="37" width="8.5703125" style="280" customWidth="1"/>
    <col min="38" max="16384" width="9.140625" style="280"/>
  </cols>
  <sheetData>
    <row r="1" spans="1:35" ht="15" x14ac:dyDescent="0.25">
      <c r="A1" s="173" t="s">
        <v>670</v>
      </c>
      <c r="B1" s="256"/>
      <c r="C1" s="256"/>
      <c r="D1" s="256"/>
      <c r="E1" s="256"/>
      <c r="F1" s="256"/>
      <c r="G1" s="256"/>
      <c r="H1" s="256"/>
      <c r="I1" s="256"/>
      <c r="J1" s="256"/>
    </row>
    <row r="2" spans="1:35" x14ac:dyDescent="0.2">
      <c r="A2" s="174" t="s">
        <v>134</v>
      </c>
    </row>
    <row r="3" spans="1:35" x14ac:dyDescent="0.2">
      <c r="A3" s="174" t="s">
        <v>135</v>
      </c>
    </row>
    <row r="4" spans="1:35" ht="15.75" thickBot="1" x14ac:dyDescent="0.3">
      <c r="C4" s="257"/>
    </row>
    <row r="5" spans="1:35" ht="15.75" thickBot="1" x14ac:dyDescent="0.3">
      <c r="A5" s="281" t="s">
        <v>136</v>
      </c>
      <c r="B5" s="281" t="s">
        <v>137</v>
      </c>
      <c r="C5" s="111" t="s">
        <v>674</v>
      </c>
      <c r="F5" s="282"/>
      <c r="G5" s="282"/>
    </row>
    <row r="6" spans="1:35" ht="18.75" thickBot="1" x14ac:dyDescent="0.4">
      <c r="A6" s="283" t="s">
        <v>509</v>
      </c>
      <c r="B6" s="284">
        <f t="shared" ref="B6:B13" si="0">SUMIF($A$23:$A$36,$A6,$AB$23:$AB$36)</f>
        <v>0</v>
      </c>
      <c r="C6" s="77"/>
    </row>
    <row r="7" spans="1:35" ht="18.75" thickBot="1" x14ac:dyDescent="0.4">
      <c r="A7" s="283" t="s">
        <v>510</v>
      </c>
      <c r="B7" s="284">
        <f t="shared" si="0"/>
        <v>242574.75000000003</v>
      </c>
      <c r="C7" s="77"/>
    </row>
    <row r="8" spans="1:35" ht="18.75" thickBot="1" x14ac:dyDescent="0.4">
      <c r="A8" s="285" t="s">
        <v>511</v>
      </c>
      <c r="B8" s="286">
        <f t="shared" si="0"/>
        <v>42150</v>
      </c>
      <c r="C8" s="77"/>
    </row>
    <row r="9" spans="1:35" ht="18.75" thickBot="1" x14ac:dyDescent="0.4">
      <c r="A9" s="285" t="s">
        <v>512</v>
      </c>
      <c r="B9" s="286">
        <f t="shared" si="0"/>
        <v>0</v>
      </c>
      <c r="C9" s="77"/>
      <c r="F9" s="287"/>
    </row>
    <row r="10" spans="1:35" ht="18.75" thickBot="1" x14ac:dyDescent="0.4">
      <c r="A10" s="285" t="s">
        <v>513</v>
      </c>
      <c r="B10" s="286">
        <f t="shared" si="0"/>
        <v>30000</v>
      </c>
      <c r="C10" s="77"/>
    </row>
    <row r="11" spans="1:35" ht="18.75" thickBot="1" x14ac:dyDescent="0.4">
      <c r="A11" s="285" t="s">
        <v>514</v>
      </c>
      <c r="B11" s="286">
        <f t="shared" si="0"/>
        <v>0</v>
      </c>
      <c r="C11" s="77"/>
    </row>
    <row r="12" spans="1:35" ht="18.75" thickBot="1" x14ac:dyDescent="0.4">
      <c r="A12" s="285" t="s">
        <v>515</v>
      </c>
      <c r="B12" s="286">
        <f t="shared" si="0"/>
        <v>3712.5</v>
      </c>
      <c r="C12" s="77"/>
    </row>
    <row r="13" spans="1:35" ht="18.75" thickBot="1" x14ac:dyDescent="0.4">
      <c r="A13" s="285" t="s">
        <v>516</v>
      </c>
      <c r="B13" s="286">
        <f t="shared" si="0"/>
        <v>0</v>
      </c>
      <c r="C13" s="77"/>
    </row>
    <row r="14" spans="1:35" ht="15.75" thickBot="1" x14ac:dyDescent="0.3">
      <c r="A14" s="288" t="s">
        <v>143</v>
      </c>
      <c r="B14" s="289">
        <f>SUM(B6:B7)-SUM(B8:B13)</f>
        <v>166712.25000000003</v>
      </c>
      <c r="C14" s="77" t="s">
        <v>589</v>
      </c>
      <c r="D14" s="114" t="str">
        <f>+ IF(AND(B14=AB21,B14=SUM(R21:AA21)),"OK","ERR")</f>
        <v>OK</v>
      </c>
      <c r="E14" s="110"/>
    </row>
    <row r="15" spans="1:35" ht="15" x14ac:dyDescent="0.25">
      <c r="A15" s="253"/>
      <c r="B15" s="253"/>
    </row>
    <row r="16" spans="1:35" ht="15" x14ac:dyDescent="0.25">
      <c r="A16" s="173" t="s">
        <v>671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row>
    <row r="17" spans="1:35" ht="15.75" thickBot="1" x14ac:dyDescent="0.3">
      <c r="A17" s="253"/>
      <c r="B17" s="253"/>
    </row>
    <row r="18" spans="1:35" s="224" customFormat="1" ht="34.35" customHeight="1" thickBot="1" x14ac:dyDescent="0.3">
      <c r="A18" s="372" t="s">
        <v>146</v>
      </c>
      <c r="B18" s="368"/>
      <c r="C18" s="368"/>
      <c r="D18" s="368"/>
      <c r="E18" s="368"/>
      <c r="F18" s="368"/>
      <c r="G18" s="368"/>
      <c r="H18" s="368"/>
      <c r="I18" s="368"/>
      <c r="J18" s="368"/>
      <c r="K18" s="368"/>
      <c r="L18" s="368"/>
      <c r="M18" s="368"/>
      <c r="N18" s="368"/>
      <c r="O18" s="368"/>
      <c r="P18" s="373"/>
      <c r="Q18" s="369" t="s">
        <v>517</v>
      </c>
      <c r="R18" s="370"/>
      <c r="S18" s="370"/>
      <c r="T18" s="370"/>
      <c r="U18" s="370"/>
      <c r="V18" s="370"/>
      <c r="W18" s="370"/>
      <c r="X18" s="370"/>
      <c r="Y18" s="370"/>
      <c r="Z18" s="370"/>
      <c r="AA18" s="370"/>
      <c r="AB18" s="371"/>
      <c r="AC18" s="367" t="s">
        <v>518</v>
      </c>
      <c r="AD18" s="368"/>
      <c r="AE18" s="368"/>
      <c r="AF18" s="368"/>
      <c r="AG18" s="368"/>
      <c r="AH18" s="368"/>
      <c r="AI18" s="368"/>
    </row>
    <row r="19" spans="1:35" s="194" customFormat="1" ht="26.25" customHeight="1" thickBot="1" x14ac:dyDescent="0.3">
      <c r="A19" s="290" t="s">
        <v>147</v>
      </c>
      <c r="B19" s="290" t="s">
        <v>150</v>
      </c>
      <c r="C19" s="258" t="s">
        <v>110</v>
      </c>
      <c r="D19" s="258" t="s">
        <v>519</v>
      </c>
      <c r="E19" s="258" t="s">
        <v>124</v>
      </c>
      <c r="F19" s="258" t="s">
        <v>125</v>
      </c>
      <c r="G19" s="258" t="s">
        <v>126</v>
      </c>
      <c r="H19" s="258" t="s">
        <v>127</v>
      </c>
      <c r="I19" s="258" t="s">
        <v>128</v>
      </c>
      <c r="J19" s="258" t="s">
        <v>129</v>
      </c>
      <c r="K19" s="258" t="s">
        <v>130</v>
      </c>
      <c r="L19" s="258" t="s">
        <v>131</v>
      </c>
      <c r="M19" s="258" t="s">
        <v>132</v>
      </c>
      <c r="N19" s="258" t="s">
        <v>133</v>
      </c>
      <c r="O19" s="258" t="s">
        <v>109</v>
      </c>
      <c r="P19" s="258" t="s">
        <v>520</v>
      </c>
      <c r="Q19" s="258" t="s">
        <v>521</v>
      </c>
      <c r="R19" s="188" t="s">
        <v>659</v>
      </c>
      <c r="S19" s="188" t="s">
        <v>660</v>
      </c>
      <c r="T19" s="188" t="s">
        <v>661</v>
      </c>
      <c r="U19" s="188" t="s">
        <v>662</v>
      </c>
      <c r="V19" s="188" t="s">
        <v>663</v>
      </c>
      <c r="W19" s="188" t="s">
        <v>664</v>
      </c>
      <c r="X19" s="188" t="s">
        <v>665</v>
      </c>
      <c r="Y19" s="188" t="s">
        <v>666</v>
      </c>
      <c r="Z19" s="188" t="s">
        <v>667</v>
      </c>
      <c r="AA19" s="188" t="s">
        <v>668</v>
      </c>
      <c r="AB19" s="188" t="s">
        <v>522</v>
      </c>
      <c r="AC19" s="258" t="s">
        <v>184</v>
      </c>
      <c r="AD19" s="258" t="s">
        <v>159</v>
      </c>
      <c r="AE19" s="258" t="s">
        <v>523</v>
      </c>
      <c r="AF19" s="258" t="s">
        <v>161</v>
      </c>
      <c r="AG19" s="258" t="s">
        <v>162</v>
      </c>
      <c r="AH19" s="258" t="s">
        <v>163</v>
      </c>
      <c r="AI19" s="258" t="s">
        <v>164</v>
      </c>
    </row>
    <row r="20" spans="1:35" s="194" customFormat="1" ht="17.45" customHeight="1" thickBot="1" x14ac:dyDescent="0.3">
      <c r="A20" s="191" t="s">
        <v>524</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c r="AE20" s="193"/>
      <c r="AF20" s="193"/>
      <c r="AG20" s="193"/>
      <c r="AH20" s="192"/>
      <c r="AI20" s="192"/>
    </row>
    <row r="21" spans="1:35" s="194" customFormat="1" ht="26.25" customHeight="1" thickBot="1" x14ac:dyDescent="0.3">
      <c r="A21" s="291" t="s">
        <v>525</v>
      </c>
      <c r="B21" s="292"/>
      <c r="C21" s="292"/>
      <c r="D21" s="292"/>
      <c r="E21" s="292"/>
      <c r="F21" s="292"/>
      <c r="G21" s="292"/>
      <c r="H21" s="292"/>
      <c r="I21" s="292"/>
      <c r="J21" s="292"/>
      <c r="K21" s="292"/>
      <c r="L21" s="292"/>
      <c r="M21" s="292"/>
      <c r="N21" s="292"/>
      <c r="O21" s="292"/>
      <c r="P21" s="292"/>
      <c r="Q21" s="293"/>
      <c r="R21" s="294">
        <f t="shared" ref="R21:AB21" si="1">SUM(R23:R24)-SUM(R25:R27,R34:R36)</f>
        <v>16671.224999999999</v>
      </c>
      <c r="S21" s="294">
        <f t="shared" si="1"/>
        <v>16671.224999999999</v>
      </c>
      <c r="T21" s="294">
        <f t="shared" si="1"/>
        <v>16671.224999999999</v>
      </c>
      <c r="U21" s="294">
        <f t="shared" si="1"/>
        <v>16671.224999999999</v>
      </c>
      <c r="V21" s="294">
        <f t="shared" si="1"/>
        <v>16671.224999999999</v>
      </c>
      <c r="W21" s="294">
        <f t="shared" si="1"/>
        <v>16671.224999999999</v>
      </c>
      <c r="X21" s="294">
        <f t="shared" si="1"/>
        <v>16671.224999999999</v>
      </c>
      <c r="Y21" s="294">
        <f t="shared" si="1"/>
        <v>16671.224999999999</v>
      </c>
      <c r="Z21" s="294">
        <f t="shared" si="1"/>
        <v>16671.224999999999</v>
      </c>
      <c r="AA21" s="294">
        <f t="shared" si="1"/>
        <v>16671.224999999999</v>
      </c>
      <c r="AB21" s="294">
        <f t="shared" si="1"/>
        <v>166712.25000000003</v>
      </c>
      <c r="AC21" s="295"/>
      <c r="AD21" s="295"/>
      <c r="AE21" s="295"/>
      <c r="AF21" s="296"/>
      <c r="AG21" s="295"/>
      <c r="AH21" s="295"/>
      <c r="AI21" s="295"/>
    </row>
    <row r="22" spans="1:35" s="194" customFormat="1" ht="19.5" customHeight="1" thickBot="1" x14ac:dyDescent="0.3">
      <c r="A22" s="191" t="s">
        <v>13</v>
      </c>
      <c r="B22" s="192"/>
      <c r="C22" s="192"/>
      <c r="D22" s="192"/>
      <c r="E22" s="192"/>
      <c r="F22" s="192"/>
      <c r="G22" s="192"/>
      <c r="H22" s="192"/>
      <c r="I22" s="192"/>
      <c r="J22" s="192"/>
      <c r="K22" s="192"/>
      <c r="L22" s="192"/>
      <c r="M22" s="192"/>
      <c r="N22" s="192"/>
      <c r="O22" s="192"/>
      <c r="P22" s="192"/>
      <c r="Q22" s="208"/>
      <c r="R22" s="297"/>
      <c r="S22" s="297"/>
      <c r="T22" s="297"/>
      <c r="U22" s="297"/>
      <c r="V22" s="297"/>
      <c r="W22" s="297"/>
      <c r="X22" s="297"/>
      <c r="Y22" s="297"/>
      <c r="Z22" s="297"/>
      <c r="AA22" s="297"/>
      <c r="AB22" s="297"/>
      <c r="AC22" s="192"/>
      <c r="AD22" s="193"/>
      <c r="AE22" s="193"/>
      <c r="AF22" s="193"/>
      <c r="AG22" s="193"/>
      <c r="AH22" s="192"/>
      <c r="AI22" s="192"/>
    </row>
    <row r="23" spans="1:35" ht="57.75" thickBot="1" x14ac:dyDescent="0.3">
      <c r="A23" s="298" t="s">
        <v>526</v>
      </c>
      <c r="B23" s="299" t="s">
        <v>527</v>
      </c>
      <c r="C23" s="300" t="s">
        <v>528</v>
      </c>
      <c r="D23" s="299" t="s">
        <v>529</v>
      </c>
      <c r="E23" s="301"/>
      <c r="F23" s="301"/>
      <c r="G23" s="301"/>
      <c r="H23" s="301"/>
      <c r="I23" s="301"/>
      <c r="J23" s="301"/>
      <c r="K23" s="301"/>
      <c r="L23" s="301"/>
      <c r="M23" s="301"/>
      <c r="N23" s="301"/>
      <c r="O23" s="302">
        <f>SUM(E23:N23)</f>
        <v>0</v>
      </c>
      <c r="P23" s="303"/>
      <c r="Q23" s="304"/>
      <c r="R23" s="302">
        <f t="shared" ref="R23:AA27" si="2">E23</f>
        <v>0</v>
      </c>
      <c r="S23" s="302">
        <f t="shared" si="2"/>
        <v>0</v>
      </c>
      <c r="T23" s="302">
        <f t="shared" si="2"/>
        <v>0</v>
      </c>
      <c r="U23" s="302">
        <f t="shared" si="2"/>
        <v>0</v>
      </c>
      <c r="V23" s="302">
        <f t="shared" si="2"/>
        <v>0</v>
      </c>
      <c r="W23" s="302">
        <f t="shared" si="2"/>
        <v>0</v>
      </c>
      <c r="X23" s="302">
        <f t="shared" si="2"/>
        <v>0</v>
      </c>
      <c r="Y23" s="302">
        <f t="shared" si="2"/>
        <v>0</v>
      </c>
      <c r="Z23" s="302">
        <f t="shared" si="2"/>
        <v>0</v>
      </c>
      <c r="AA23" s="302">
        <f t="shared" si="2"/>
        <v>0</v>
      </c>
      <c r="AB23" s="302">
        <f>SUM(R23:AA23)</f>
        <v>0</v>
      </c>
      <c r="AC23" s="303"/>
      <c r="AD23" s="305"/>
      <c r="AE23" s="264"/>
      <c r="AF23" s="264"/>
      <c r="AG23" s="264"/>
      <c r="AH23" s="303"/>
      <c r="AI23" s="305"/>
    </row>
    <row r="24" spans="1:35" ht="66" customHeight="1" thickBot="1" x14ac:dyDescent="0.3">
      <c r="A24" s="298" t="s">
        <v>530</v>
      </c>
      <c r="B24" s="299" t="s">
        <v>531</v>
      </c>
      <c r="C24" s="300" t="s">
        <v>532</v>
      </c>
      <c r="D24" s="306" t="s">
        <v>529</v>
      </c>
      <c r="E24" s="301">
        <f>Assumptions!$B$17</f>
        <v>24257.474999999999</v>
      </c>
      <c r="F24" s="301">
        <f>Assumptions!$B$17</f>
        <v>24257.474999999999</v>
      </c>
      <c r="G24" s="301">
        <f>Assumptions!$B$17</f>
        <v>24257.474999999999</v>
      </c>
      <c r="H24" s="301">
        <f>Assumptions!$B$17</f>
        <v>24257.474999999999</v>
      </c>
      <c r="I24" s="301">
        <f>Assumptions!$B$17</f>
        <v>24257.474999999999</v>
      </c>
      <c r="J24" s="301">
        <f>Assumptions!$B$17</f>
        <v>24257.474999999999</v>
      </c>
      <c r="K24" s="301">
        <f>Assumptions!$B$17</f>
        <v>24257.474999999999</v>
      </c>
      <c r="L24" s="301">
        <f>Assumptions!$B$17</f>
        <v>24257.474999999999</v>
      </c>
      <c r="M24" s="301">
        <f>Assumptions!$B$17</f>
        <v>24257.474999999999</v>
      </c>
      <c r="N24" s="301">
        <f>Assumptions!$B$17</f>
        <v>24257.474999999999</v>
      </c>
      <c r="O24" s="302">
        <f>SUM(E24:N24)</f>
        <v>242574.75000000003</v>
      </c>
      <c r="P24" s="303" t="s">
        <v>533</v>
      </c>
      <c r="Q24" s="304"/>
      <c r="R24" s="302">
        <f t="shared" si="2"/>
        <v>24257.474999999999</v>
      </c>
      <c r="S24" s="302">
        <f t="shared" si="2"/>
        <v>24257.474999999999</v>
      </c>
      <c r="T24" s="302">
        <f t="shared" si="2"/>
        <v>24257.474999999999</v>
      </c>
      <c r="U24" s="302">
        <f t="shared" si="2"/>
        <v>24257.474999999999</v>
      </c>
      <c r="V24" s="302">
        <f t="shared" si="2"/>
        <v>24257.474999999999</v>
      </c>
      <c r="W24" s="302">
        <f t="shared" si="2"/>
        <v>24257.474999999999</v>
      </c>
      <c r="X24" s="302">
        <f t="shared" si="2"/>
        <v>24257.474999999999</v>
      </c>
      <c r="Y24" s="302">
        <f t="shared" si="2"/>
        <v>24257.474999999999</v>
      </c>
      <c r="Z24" s="302">
        <f t="shared" si="2"/>
        <v>24257.474999999999</v>
      </c>
      <c r="AA24" s="302">
        <f t="shared" si="2"/>
        <v>24257.474999999999</v>
      </c>
      <c r="AB24" s="302">
        <f>SUM(R24:AA24)</f>
        <v>242574.75000000003</v>
      </c>
      <c r="AC24" s="303"/>
      <c r="AD24" s="305"/>
      <c r="AE24" s="264"/>
      <c r="AF24" s="264"/>
      <c r="AG24" s="264"/>
      <c r="AH24" s="303"/>
      <c r="AI24" s="305"/>
    </row>
    <row r="25" spans="1:35" ht="30.95" customHeight="1" thickBot="1" x14ac:dyDescent="0.3">
      <c r="A25" s="298" t="s">
        <v>534</v>
      </c>
      <c r="B25" s="306" t="s">
        <v>535</v>
      </c>
      <c r="C25" s="307" t="s">
        <v>536</v>
      </c>
      <c r="D25" s="306" t="s">
        <v>529</v>
      </c>
      <c r="E25" s="308">
        <f>'Project emissions EII'!I25*'Proj Conversion Factors EII'!$D$25</f>
        <v>4215</v>
      </c>
      <c r="F25" s="308">
        <f>'Project emissions EII'!J25*'Proj Conversion Factors EII'!$D$25</f>
        <v>4215</v>
      </c>
      <c r="G25" s="308">
        <f>'Project emissions EII'!K25*'Proj Conversion Factors EII'!$D$25</f>
        <v>4215</v>
      </c>
      <c r="H25" s="308">
        <f>'Project emissions EII'!L25*'Proj Conversion Factors EII'!$D$25</f>
        <v>4215</v>
      </c>
      <c r="I25" s="308">
        <f>'Project emissions EII'!M25*'Proj Conversion Factors EII'!$D$25</f>
        <v>4215</v>
      </c>
      <c r="J25" s="308">
        <f>'Project emissions EII'!N25*'Proj Conversion Factors EII'!$D$25</f>
        <v>4215</v>
      </c>
      <c r="K25" s="308">
        <f>'Project emissions EII'!O25*'Proj Conversion Factors EII'!$D$25</f>
        <v>4215</v>
      </c>
      <c r="L25" s="308">
        <f>'Project emissions EII'!P25*'Proj Conversion Factors EII'!$D$25</f>
        <v>4215</v>
      </c>
      <c r="M25" s="308">
        <f>'Project emissions EII'!Q25*'Proj Conversion Factors EII'!$D$25</f>
        <v>4215</v>
      </c>
      <c r="N25" s="308">
        <f>'Project emissions EII'!R25*'Proj Conversion Factors EII'!$D$25</f>
        <v>4215</v>
      </c>
      <c r="O25" s="309">
        <f t="shared" ref="O25:O36" si="3">SUM(E25:N25)</f>
        <v>42150</v>
      </c>
      <c r="P25" s="263"/>
      <c r="Q25" s="310"/>
      <c r="R25" s="309">
        <f t="shared" si="2"/>
        <v>4215</v>
      </c>
      <c r="S25" s="309">
        <f t="shared" si="2"/>
        <v>4215</v>
      </c>
      <c r="T25" s="309">
        <f t="shared" si="2"/>
        <v>4215</v>
      </c>
      <c r="U25" s="309">
        <f t="shared" si="2"/>
        <v>4215</v>
      </c>
      <c r="V25" s="309">
        <f t="shared" si="2"/>
        <v>4215</v>
      </c>
      <c r="W25" s="309">
        <f t="shared" si="2"/>
        <v>4215</v>
      </c>
      <c r="X25" s="309">
        <f t="shared" si="2"/>
        <v>4215</v>
      </c>
      <c r="Y25" s="309">
        <f t="shared" si="2"/>
        <v>4215</v>
      </c>
      <c r="Z25" s="309">
        <f t="shared" si="2"/>
        <v>4215</v>
      </c>
      <c r="AA25" s="309">
        <f t="shared" si="2"/>
        <v>4215</v>
      </c>
      <c r="AB25" s="302">
        <f t="shared" ref="AB25:AB27" si="4">SUM(R25:AA25)</f>
        <v>42150</v>
      </c>
      <c r="AC25" s="264"/>
      <c r="AD25" s="305"/>
      <c r="AE25" s="264"/>
      <c r="AF25" s="264"/>
      <c r="AG25" s="264"/>
      <c r="AH25" s="264"/>
      <c r="AI25" s="305"/>
    </row>
    <row r="26" spans="1:35" ht="30.95" customHeight="1" thickBot="1" x14ac:dyDescent="0.3">
      <c r="A26" s="298" t="s">
        <v>537</v>
      </c>
      <c r="B26" s="306" t="s">
        <v>535</v>
      </c>
      <c r="C26" s="307" t="s">
        <v>752</v>
      </c>
      <c r="D26" s="306" t="s">
        <v>529</v>
      </c>
      <c r="E26" s="308"/>
      <c r="F26" s="308"/>
      <c r="G26" s="308"/>
      <c r="H26" s="308"/>
      <c r="I26" s="308"/>
      <c r="J26" s="308"/>
      <c r="K26" s="308"/>
      <c r="L26" s="308"/>
      <c r="M26" s="308"/>
      <c r="N26" s="308"/>
      <c r="O26" s="309">
        <f t="shared" si="3"/>
        <v>0</v>
      </c>
      <c r="P26" s="264"/>
      <c r="Q26" s="310"/>
      <c r="R26" s="309">
        <f t="shared" si="2"/>
        <v>0</v>
      </c>
      <c r="S26" s="309">
        <f t="shared" si="2"/>
        <v>0</v>
      </c>
      <c r="T26" s="309">
        <f t="shared" si="2"/>
        <v>0</v>
      </c>
      <c r="U26" s="309">
        <f t="shared" si="2"/>
        <v>0</v>
      </c>
      <c r="V26" s="309">
        <f t="shared" si="2"/>
        <v>0</v>
      </c>
      <c r="W26" s="309">
        <f t="shared" si="2"/>
        <v>0</v>
      </c>
      <c r="X26" s="309">
        <f t="shared" si="2"/>
        <v>0</v>
      </c>
      <c r="Y26" s="309">
        <f t="shared" si="2"/>
        <v>0</v>
      </c>
      <c r="Z26" s="309">
        <f t="shared" si="2"/>
        <v>0</v>
      </c>
      <c r="AA26" s="309">
        <f t="shared" si="2"/>
        <v>0</v>
      </c>
      <c r="AB26" s="302">
        <f t="shared" si="4"/>
        <v>0</v>
      </c>
      <c r="AC26" s="264"/>
      <c r="AD26" s="305"/>
      <c r="AE26" s="264"/>
      <c r="AF26" s="264"/>
      <c r="AG26" s="264"/>
      <c r="AH26" s="264"/>
      <c r="AI26" s="305"/>
    </row>
    <row r="27" spans="1:35" ht="26.25" thickBot="1" x14ac:dyDescent="0.3">
      <c r="A27" s="307" t="s">
        <v>538</v>
      </c>
      <c r="B27" s="306" t="s">
        <v>535</v>
      </c>
      <c r="C27" s="307" t="s">
        <v>539</v>
      </c>
      <c r="D27" s="306" t="s">
        <v>529</v>
      </c>
      <c r="E27" s="308">
        <v>3000</v>
      </c>
      <c r="F27" s="308">
        <v>3000</v>
      </c>
      <c r="G27" s="308">
        <v>3000</v>
      </c>
      <c r="H27" s="308">
        <v>3000</v>
      </c>
      <c r="I27" s="308">
        <v>3000</v>
      </c>
      <c r="J27" s="308">
        <v>3000</v>
      </c>
      <c r="K27" s="308">
        <v>3000</v>
      </c>
      <c r="L27" s="308">
        <v>3000</v>
      </c>
      <c r="M27" s="308">
        <v>3000</v>
      </c>
      <c r="N27" s="308">
        <v>3000</v>
      </c>
      <c r="O27" s="309">
        <f t="shared" si="3"/>
        <v>30000</v>
      </c>
      <c r="P27" s="263" t="s">
        <v>777</v>
      </c>
      <c r="Q27" s="310"/>
      <c r="R27" s="309">
        <f t="shared" si="2"/>
        <v>3000</v>
      </c>
      <c r="S27" s="309">
        <f t="shared" si="2"/>
        <v>3000</v>
      </c>
      <c r="T27" s="309">
        <f t="shared" si="2"/>
        <v>3000</v>
      </c>
      <c r="U27" s="309">
        <f t="shared" si="2"/>
        <v>3000</v>
      </c>
      <c r="V27" s="309">
        <f t="shared" si="2"/>
        <v>3000</v>
      </c>
      <c r="W27" s="309">
        <f t="shared" si="2"/>
        <v>3000</v>
      </c>
      <c r="X27" s="309">
        <f t="shared" si="2"/>
        <v>3000</v>
      </c>
      <c r="Y27" s="309">
        <f t="shared" si="2"/>
        <v>3000</v>
      </c>
      <c r="Z27" s="309">
        <f t="shared" si="2"/>
        <v>3000</v>
      </c>
      <c r="AA27" s="309">
        <f t="shared" si="2"/>
        <v>3000</v>
      </c>
      <c r="AB27" s="302">
        <f t="shared" si="4"/>
        <v>30000</v>
      </c>
      <c r="AC27" s="264"/>
      <c r="AD27" s="305"/>
      <c r="AE27" s="264"/>
      <c r="AF27" s="264"/>
      <c r="AG27" s="264"/>
      <c r="AH27" s="264"/>
      <c r="AI27" s="305"/>
    </row>
    <row r="28" spans="1:35" ht="39" customHeight="1" thickBot="1" x14ac:dyDescent="0.3">
      <c r="A28" s="307" t="s">
        <v>540</v>
      </c>
      <c r="B28" s="306" t="s">
        <v>541</v>
      </c>
      <c r="C28" s="307" t="s">
        <v>542</v>
      </c>
      <c r="D28" s="306" t="s">
        <v>543</v>
      </c>
      <c r="E28" s="308"/>
      <c r="F28" s="308"/>
      <c r="G28" s="308"/>
      <c r="H28" s="308"/>
      <c r="I28" s="308"/>
      <c r="J28" s="308"/>
      <c r="K28" s="308"/>
      <c r="L28" s="308"/>
      <c r="M28" s="308"/>
      <c r="N28" s="308"/>
      <c r="O28" s="309">
        <f t="shared" si="3"/>
        <v>0</v>
      </c>
      <c r="P28" s="264"/>
      <c r="Q28" s="310"/>
      <c r="R28" s="311"/>
      <c r="S28" s="311"/>
      <c r="T28" s="311"/>
      <c r="U28" s="311"/>
      <c r="V28" s="311"/>
      <c r="W28" s="311"/>
      <c r="X28" s="311"/>
      <c r="Y28" s="311"/>
      <c r="Z28" s="311"/>
      <c r="AA28" s="311"/>
      <c r="AB28" s="311"/>
      <c r="AC28" s="264"/>
      <c r="AD28" s="305"/>
      <c r="AE28" s="264"/>
      <c r="AF28" s="264"/>
      <c r="AG28" s="264"/>
      <c r="AH28" s="264"/>
      <c r="AI28" s="305"/>
    </row>
    <row r="29" spans="1:35" ht="39.75" customHeight="1" thickBot="1" x14ac:dyDescent="0.3">
      <c r="A29" s="298" t="s">
        <v>544</v>
      </c>
      <c r="B29" s="306" t="s">
        <v>545</v>
      </c>
      <c r="C29" s="307" t="s">
        <v>546</v>
      </c>
      <c r="D29" s="306" t="s">
        <v>543</v>
      </c>
      <c r="E29" s="308">
        <f>Assumptions!$B$18</f>
        <v>500</v>
      </c>
      <c r="F29" s="308">
        <f>Assumptions!$B$18</f>
        <v>500</v>
      </c>
      <c r="G29" s="308">
        <f>Assumptions!$B$18</f>
        <v>500</v>
      </c>
      <c r="H29" s="308">
        <f>Assumptions!$B$18</f>
        <v>500</v>
      </c>
      <c r="I29" s="308">
        <f>Assumptions!$B$18</f>
        <v>500</v>
      </c>
      <c r="J29" s="308">
        <f>Assumptions!$B$18</f>
        <v>500</v>
      </c>
      <c r="K29" s="308">
        <f>Assumptions!$B$18</f>
        <v>500</v>
      </c>
      <c r="L29" s="308">
        <f>Assumptions!$B$18</f>
        <v>500</v>
      </c>
      <c r="M29" s="308">
        <f>Assumptions!$B$18</f>
        <v>500</v>
      </c>
      <c r="N29" s="308">
        <f>Assumptions!$B$18</f>
        <v>500</v>
      </c>
      <c r="O29" s="309">
        <f t="shared" si="3"/>
        <v>5000</v>
      </c>
      <c r="P29" s="264"/>
      <c r="Q29" s="310"/>
      <c r="R29" s="311"/>
      <c r="S29" s="311"/>
      <c r="T29" s="311"/>
      <c r="U29" s="311"/>
      <c r="V29" s="311"/>
      <c r="W29" s="311"/>
      <c r="X29" s="311"/>
      <c r="Y29" s="311"/>
      <c r="Z29" s="311"/>
      <c r="AA29" s="311"/>
      <c r="AB29" s="311"/>
      <c r="AC29" s="264"/>
      <c r="AD29" s="305"/>
      <c r="AE29" s="264"/>
      <c r="AF29" s="264"/>
      <c r="AG29" s="264"/>
      <c r="AH29" s="264"/>
      <c r="AI29" s="305"/>
    </row>
    <row r="30" spans="1:35" ht="33.75" customHeight="1" thickBot="1" x14ac:dyDescent="0.3">
      <c r="A30" s="307" t="s">
        <v>547</v>
      </c>
      <c r="B30" s="306" t="s">
        <v>548</v>
      </c>
      <c r="C30" s="307" t="s">
        <v>549</v>
      </c>
      <c r="D30" s="306" t="s">
        <v>543</v>
      </c>
      <c r="E30" s="308"/>
      <c r="F30" s="308"/>
      <c r="G30" s="308"/>
      <c r="H30" s="308"/>
      <c r="I30" s="308"/>
      <c r="J30" s="308"/>
      <c r="K30" s="308"/>
      <c r="L30" s="308"/>
      <c r="M30" s="308"/>
      <c r="N30" s="308"/>
      <c r="O30" s="309">
        <f t="shared" si="3"/>
        <v>0</v>
      </c>
      <c r="P30" s="264"/>
      <c r="Q30" s="310"/>
      <c r="R30" s="311"/>
      <c r="S30" s="311"/>
      <c r="T30" s="311"/>
      <c r="U30" s="311"/>
      <c r="V30" s="311"/>
      <c r="W30" s="311"/>
      <c r="X30" s="311"/>
      <c r="Y30" s="311"/>
      <c r="Z30" s="311"/>
      <c r="AA30" s="311"/>
      <c r="AB30" s="311"/>
      <c r="AC30" s="264"/>
      <c r="AD30" s="305"/>
      <c r="AE30" s="264"/>
      <c r="AF30" s="264"/>
      <c r="AG30" s="264"/>
      <c r="AH30" s="264"/>
      <c r="AI30" s="305"/>
    </row>
    <row r="31" spans="1:35" ht="30.95" customHeight="1" thickBot="1" x14ac:dyDescent="0.3">
      <c r="A31" s="312" t="s">
        <v>550</v>
      </c>
      <c r="B31" s="306" t="s">
        <v>551</v>
      </c>
      <c r="C31" s="307" t="s">
        <v>552</v>
      </c>
      <c r="D31" s="306" t="s">
        <v>529</v>
      </c>
      <c r="E31" s="308"/>
      <c r="F31" s="308"/>
      <c r="G31" s="308"/>
      <c r="H31" s="308"/>
      <c r="I31" s="308"/>
      <c r="J31" s="308"/>
      <c r="K31" s="308"/>
      <c r="L31" s="308"/>
      <c r="M31" s="308"/>
      <c r="N31" s="308"/>
      <c r="O31" s="309">
        <f t="shared" si="3"/>
        <v>0</v>
      </c>
      <c r="P31" s="264"/>
      <c r="Q31" s="310"/>
      <c r="R31" s="311"/>
      <c r="S31" s="311"/>
      <c r="T31" s="311"/>
      <c r="U31" s="311"/>
      <c r="V31" s="311"/>
      <c r="W31" s="311"/>
      <c r="X31" s="311"/>
      <c r="Y31" s="311"/>
      <c r="Z31" s="311"/>
      <c r="AA31" s="311"/>
      <c r="AB31" s="311"/>
      <c r="AC31" s="264"/>
      <c r="AD31" s="305"/>
      <c r="AE31" s="264"/>
      <c r="AF31" s="264"/>
      <c r="AG31" s="264"/>
      <c r="AH31" s="264"/>
      <c r="AI31" s="305"/>
    </row>
    <row r="32" spans="1:35" ht="30.95" customHeight="1" thickBot="1" x14ac:dyDescent="0.3">
      <c r="A32" s="298" t="s">
        <v>553</v>
      </c>
      <c r="B32" s="306" t="s">
        <v>554</v>
      </c>
      <c r="C32" s="307" t="s">
        <v>555</v>
      </c>
      <c r="D32" s="306" t="s">
        <v>529</v>
      </c>
      <c r="E32" s="308">
        <f>Assumptions!$B$15</f>
        <v>24750</v>
      </c>
      <c r="F32" s="308">
        <f>Assumptions!$B$15</f>
        <v>24750</v>
      </c>
      <c r="G32" s="308">
        <f>Assumptions!$B$15</f>
        <v>24750</v>
      </c>
      <c r="H32" s="308">
        <f>Assumptions!$B$15</f>
        <v>24750</v>
      </c>
      <c r="I32" s="308">
        <f>Assumptions!$B$15</f>
        <v>24750</v>
      </c>
      <c r="J32" s="308">
        <f>Assumptions!$B$15</f>
        <v>24750</v>
      </c>
      <c r="K32" s="308">
        <f>Assumptions!$B$15</f>
        <v>24750</v>
      </c>
      <c r="L32" s="308">
        <f>Assumptions!$B$15</f>
        <v>24750</v>
      </c>
      <c r="M32" s="308">
        <f>Assumptions!$B$15</f>
        <v>24750</v>
      </c>
      <c r="N32" s="308">
        <f>Assumptions!$B$15</f>
        <v>24750</v>
      </c>
      <c r="O32" s="309">
        <f t="shared" si="3"/>
        <v>247500</v>
      </c>
      <c r="P32" s="264"/>
      <c r="Q32" s="310"/>
      <c r="R32" s="311"/>
      <c r="S32" s="311"/>
      <c r="T32" s="311"/>
      <c r="U32" s="311"/>
      <c r="V32" s="311"/>
      <c r="W32" s="311"/>
      <c r="X32" s="311"/>
      <c r="Y32" s="311"/>
      <c r="Z32" s="311"/>
      <c r="AA32" s="311"/>
      <c r="AB32" s="311"/>
      <c r="AC32" s="264"/>
      <c r="AD32" s="305"/>
      <c r="AE32" s="264"/>
      <c r="AF32" s="264"/>
      <c r="AG32" s="264"/>
      <c r="AH32" s="264"/>
      <c r="AI32" s="305"/>
    </row>
    <row r="33" spans="1:35" ht="30.95" customHeight="1" thickBot="1" x14ac:dyDescent="0.3">
      <c r="A33" s="298" t="s">
        <v>556</v>
      </c>
      <c r="B33" s="306" t="s">
        <v>557</v>
      </c>
      <c r="C33" s="307" t="s">
        <v>558</v>
      </c>
      <c r="D33" s="306" t="s">
        <v>529</v>
      </c>
      <c r="E33" s="308"/>
      <c r="F33" s="308"/>
      <c r="G33" s="308"/>
      <c r="H33" s="308"/>
      <c r="I33" s="308"/>
      <c r="J33" s="308"/>
      <c r="K33" s="308"/>
      <c r="L33" s="308"/>
      <c r="M33" s="308"/>
      <c r="N33" s="308"/>
      <c r="O33" s="309">
        <f t="shared" si="3"/>
        <v>0</v>
      </c>
      <c r="P33" s="264"/>
      <c r="Q33" s="310"/>
      <c r="R33" s="311"/>
      <c r="S33" s="311"/>
      <c r="T33" s="311"/>
      <c r="U33" s="311"/>
      <c r="V33" s="311"/>
      <c r="W33" s="311"/>
      <c r="X33" s="311"/>
      <c r="Y33" s="311"/>
      <c r="Z33" s="311"/>
      <c r="AA33" s="311"/>
      <c r="AB33" s="311"/>
      <c r="AC33" s="264"/>
      <c r="AD33" s="305"/>
      <c r="AE33" s="264"/>
      <c r="AF33" s="264"/>
      <c r="AG33" s="264"/>
      <c r="AH33" s="264"/>
      <c r="AI33" s="305"/>
    </row>
    <row r="34" spans="1:35" ht="30.95" customHeight="1" thickBot="1" x14ac:dyDescent="0.3">
      <c r="A34" s="298" t="s">
        <v>559</v>
      </c>
      <c r="B34" s="306" t="s">
        <v>560</v>
      </c>
      <c r="C34" s="307" t="s">
        <v>561</v>
      </c>
      <c r="D34" s="306" t="s">
        <v>562</v>
      </c>
      <c r="E34" s="309">
        <f t="shared" ref="E34:N34" si="5">E28*E31</f>
        <v>0</v>
      </c>
      <c r="F34" s="309">
        <f t="shared" si="5"/>
        <v>0</v>
      </c>
      <c r="G34" s="309">
        <f t="shared" si="5"/>
        <v>0</v>
      </c>
      <c r="H34" s="309">
        <f t="shared" si="5"/>
        <v>0</v>
      </c>
      <c r="I34" s="309">
        <f t="shared" si="5"/>
        <v>0</v>
      </c>
      <c r="J34" s="309">
        <f t="shared" si="5"/>
        <v>0</v>
      </c>
      <c r="K34" s="309">
        <f t="shared" si="5"/>
        <v>0</v>
      </c>
      <c r="L34" s="309">
        <f t="shared" si="5"/>
        <v>0</v>
      </c>
      <c r="M34" s="309">
        <f t="shared" si="5"/>
        <v>0</v>
      </c>
      <c r="N34" s="309">
        <f t="shared" si="5"/>
        <v>0</v>
      </c>
      <c r="O34" s="309">
        <f t="shared" si="3"/>
        <v>0</v>
      </c>
      <c r="P34" s="264"/>
      <c r="Q34" s="313">
        <f>'Proj Conversion Factors EII'!D113</f>
        <v>0.108</v>
      </c>
      <c r="R34" s="309">
        <f t="shared" ref="R34:AA34" si="6">E34*$Q$34/1000</f>
        <v>0</v>
      </c>
      <c r="S34" s="309">
        <f t="shared" si="6"/>
        <v>0</v>
      </c>
      <c r="T34" s="309">
        <f t="shared" si="6"/>
        <v>0</v>
      </c>
      <c r="U34" s="309">
        <f t="shared" si="6"/>
        <v>0</v>
      </c>
      <c r="V34" s="309">
        <f t="shared" si="6"/>
        <v>0</v>
      </c>
      <c r="W34" s="309">
        <f t="shared" si="6"/>
        <v>0</v>
      </c>
      <c r="X34" s="309">
        <f t="shared" si="6"/>
        <v>0</v>
      </c>
      <c r="Y34" s="309">
        <f t="shared" si="6"/>
        <v>0</v>
      </c>
      <c r="Z34" s="309">
        <f t="shared" si="6"/>
        <v>0</v>
      </c>
      <c r="AA34" s="309">
        <f t="shared" si="6"/>
        <v>0</v>
      </c>
      <c r="AB34" s="302">
        <f t="shared" ref="AB34:AB36" si="7">SUM(R34:AA34)</f>
        <v>0</v>
      </c>
      <c r="AC34" s="314"/>
      <c r="AD34" s="314"/>
      <c r="AE34" s="314"/>
      <c r="AF34" s="314"/>
      <c r="AG34" s="314"/>
      <c r="AH34" s="314"/>
      <c r="AI34" s="314"/>
    </row>
    <row r="35" spans="1:35" ht="30.95" customHeight="1" thickBot="1" x14ac:dyDescent="0.3">
      <c r="A35" s="298" t="s">
        <v>563</v>
      </c>
      <c r="B35" s="306" t="s">
        <v>560</v>
      </c>
      <c r="C35" s="307" t="s">
        <v>561</v>
      </c>
      <c r="D35" s="306" t="s">
        <v>562</v>
      </c>
      <c r="E35" s="309">
        <f t="shared" ref="E35:N35" si="8">E29*E32</f>
        <v>12375000</v>
      </c>
      <c r="F35" s="309">
        <f t="shared" si="8"/>
        <v>12375000</v>
      </c>
      <c r="G35" s="309">
        <f t="shared" si="8"/>
        <v>12375000</v>
      </c>
      <c r="H35" s="309">
        <f t="shared" si="8"/>
        <v>12375000</v>
      </c>
      <c r="I35" s="309">
        <f t="shared" si="8"/>
        <v>12375000</v>
      </c>
      <c r="J35" s="309">
        <f t="shared" si="8"/>
        <v>12375000</v>
      </c>
      <c r="K35" s="309">
        <f t="shared" si="8"/>
        <v>12375000</v>
      </c>
      <c r="L35" s="309">
        <f t="shared" si="8"/>
        <v>12375000</v>
      </c>
      <c r="M35" s="309">
        <f t="shared" si="8"/>
        <v>12375000</v>
      </c>
      <c r="N35" s="309">
        <f t="shared" si="8"/>
        <v>12375000</v>
      </c>
      <c r="O35" s="309">
        <f t="shared" si="3"/>
        <v>123750000</v>
      </c>
      <c r="P35" s="264"/>
      <c r="Q35" s="313">
        <f>'Proj Conversion Factors EII'!D115</f>
        <v>0.03</v>
      </c>
      <c r="R35" s="309">
        <f t="shared" ref="R35:AA35" si="9">E35*$Q$35/1000</f>
        <v>371.25</v>
      </c>
      <c r="S35" s="309">
        <f t="shared" si="9"/>
        <v>371.25</v>
      </c>
      <c r="T35" s="309">
        <f t="shared" si="9"/>
        <v>371.25</v>
      </c>
      <c r="U35" s="309">
        <f t="shared" si="9"/>
        <v>371.25</v>
      </c>
      <c r="V35" s="309">
        <f t="shared" si="9"/>
        <v>371.25</v>
      </c>
      <c r="W35" s="309">
        <f t="shared" si="9"/>
        <v>371.25</v>
      </c>
      <c r="X35" s="309">
        <f t="shared" si="9"/>
        <v>371.25</v>
      </c>
      <c r="Y35" s="309">
        <f t="shared" si="9"/>
        <v>371.25</v>
      </c>
      <c r="Z35" s="309">
        <f t="shared" si="9"/>
        <v>371.25</v>
      </c>
      <c r="AA35" s="309">
        <f t="shared" si="9"/>
        <v>371.25</v>
      </c>
      <c r="AB35" s="302">
        <f t="shared" si="7"/>
        <v>3712.5</v>
      </c>
      <c r="AC35" s="314"/>
      <c r="AD35" s="314"/>
      <c r="AE35" s="314"/>
      <c r="AF35" s="314"/>
      <c r="AG35" s="314"/>
      <c r="AH35" s="314"/>
      <c r="AI35" s="314"/>
    </row>
    <row r="36" spans="1:35" ht="30.95" customHeight="1" thickBot="1" x14ac:dyDescent="0.3">
      <c r="A36" s="298" t="s">
        <v>564</v>
      </c>
      <c r="B36" s="306" t="s">
        <v>560</v>
      </c>
      <c r="C36" s="307" t="s">
        <v>561</v>
      </c>
      <c r="D36" s="306" t="s">
        <v>562</v>
      </c>
      <c r="E36" s="309">
        <f t="shared" ref="E36:N36" si="10">E30*E33</f>
        <v>0</v>
      </c>
      <c r="F36" s="309">
        <f t="shared" si="10"/>
        <v>0</v>
      </c>
      <c r="G36" s="309">
        <f t="shared" si="10"/>
        <v>0</v>
      </c>
      <c r="H36" s="309">
        <f t="shared" si="10"/>
        <v>0</v>
      </c>
      <c r="I36" s="309">
        <f t="shared" si="10"/>
        <v>0</v>
      </c>
      <c r="J36" s="309">
        <f t="shared" si="10"/>
        <v>0</v>
      </c>
      <c r="K36" s="309">
        <f t="shared" si="10"/>
        <v>0</v>
      </c>
      <c r="L36" s="309">
        <f t="shared" si="10"/>
        <v>0</v>
      </c>
      <c r="M36" s="309">
        <f t="shared" si="10"/>
        <v>0</v>
      </c>
      <c r="N36" s="309">
        <f t="shared" si="10"/>
        <v>0</v>
      </c>
      <c r="O36" s="309">
        <f t="shared" si="3"/>
        <v>0</v>
      </c>
      <c r="P36" s="264"/>
      <c r="Q36" s="313">
        <f>'Proj Conversion Factors EII'!D114</f>
        <v>6.5000000000000002E-2</v>
      </c>
      <c r="R36" s="309">
        <f t="shared" ref="R36:AA36" si="11">E36*$Q$36/1000</f>
        <v>0</v>
      </c>
      <c r="S36" s="309">
        <f t="shared" si="11"/>
        <v>0</v>
      </c>
      <c r="T36" s="309">
        <f t="shared" si="11"/>
        <v>0</v>
      </c>
      <c r="U36" s="309">
        <f t="shared" si="11"/>
        <v>0</v>
      </c>
      <c r="V36" s="309">
        <f t="shared" si="11"/>
        <v>0</v>
      </c>
      <c r="W36" s="309">
        <f t="shared" si="11"/>
        <v>0</v>
      </c>
      <c r="X36" s="309">
        <f t="shared" si="11"/>
        <v>0</v>
      </c>
      <c r="Y36" s="309">
        <f t="shared" si="11"/>
        <v>0</v>
      </c>
      <c r="Z36" s="309">
        <f t="shared" si="11"/>
        <v>0</v>
      </c>
      <c r="AA36" s="309">
        <f t="shared" si="11"/>
        <v>0</v>
      </c>
      <c r="AB36" s="302">
        <f t="shared" si="7"/>
        <v>0</v>
      </c>
      <c r="AC36" s="314"/>
      <c r="AD36" s="314"/>
      <c r="AE36" s="314"/>
      <c r="AF36" s="314"/>
      <c r="AG36" s="314"/>
      <c r="AH36" s="314"/>
      <c r="AI36" s="314"/>
    </row>
  </sheetData>
  <mergeCells count="3">
    <mergeCell ref="AC18:AI18"/>
    <mergeCell ref="Q18:AB18"/>
    <mergeCell ref="A18:P18"/>
  </mergeCells>
  <conditionalFormatting sqref="D14">
    <cfRule type="cellIs" dxfId="6" priority="1" operator="equal">
      <formula>"ERR"</formula>
    </cfRule>
    <cfRule type="cellIs" dxfId="5" priority="2" operator="equal">
      <formula>"OK"</formula>
    </cfRule>
  </conditionalFormatting>
  <dataValidations disablePrompts="1" count="2">
    <dataValidation type="list" allowBlank="1" showInputMessage="1" showErrorMessage="1" sqref="AI23:AI36" xr:uid="{00000000-0002-0000-1000-000000000000}">
      <formula1>"Primary Data,Third Party Data,Secondary Data - Calculated based on actual data,Secondary Data - Based on assumptions,Secondary Data - Extrapolation,Other evidence"</formula1>
    </dataValidation>
    <dataValidation type="list" allowBlank="1" showInputMessage="1" showErrorMessage="1" sqref="AD23:AD36 AH21" xr:uid="{00000000-0002-0000-1000-000001000000}">
      <formula1>"Taken from data management platform,Internal control spreadsheet,Direct measurement,Estimated,Adoption of assumptions (please describe),Extrapolation (please describe),Sample (please describe),Other"</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59999389629810485"/>
  </sheetPr>
  <dimension ref="A1:Q13"/>
  <sheetViews>
    <sheetView showGridLines="0" zoomScaleNormal="100" workbookViewId="0"/>
  </sheetViews>
  <sheetFormatPr defaultColWidth="9.140625" defaultRowHeight="15" x14ac:dyDescent="0.25"/>
  <cols>
    <col min="1" max="1" width="48.85546875" style="321" customWidth="1"/>
    <col min="2" max="2" width="13.5703125" style="342" customWidth="1"/>
    <col min="3" max="3" width="10.42578125" style="342" customWidth="1"/>
    <col min="4" max="4" width="40.85546875" style="321" customWidth="1"/>
    <col min="5" max="5" width="30.7109375" style="321" customWidth="1"/>
    <col min="6" max="6" width="10.5703125" style="342" customWidth="1"/>
    <col min="7" max="17" width="10.5703125" style="321" customWidth="1"/>
    <col min="18" max="16384" width="9.140625" style="321"/>
  </cols>
  <sheetData>
    <row r="1" spans="1:17" x14ac:dyDescent="0.25">
      <c r="A1" s="315" t="s">
        <v>21</v>
      </c>
      <c r="B1" s="316" t="s">
        <v>116</v>
      </c>
      <c r="C1" s="316"/>
      <c r="D1" s="317"/>
      <c r="E1" s="317" t="s">
        <v>116</v>
      </c>
      <c r="F1" s="318" t="s">
        <v>116</v>
      </c>
      <c r="G1" s="319" t="s">
        <v>116</v>
      </c>
      <c r="H1" s="319" t="s">
        <v>116</v>
      </c>
      <c r="I1" s="319" t="s">
        <v>116</v>
      </c>
      <c r="J1" s="319" t="s">
        <v>116</v>
      </c>
      <c r="K1" s="320" t="s">
        <v>116</v>
      </c>
      <c r="L1" s="320" t="s">
        <v>116</v>
      </c>
      <c r="M1" s="320" t="s">
        <v>116</v>
      </c>
      <c r="N1" s="320" t="s">
        <v>116</v>
      </c>
      <c r="O1" s="320" t="s">
        <v>116</v>
      </c>
      <c r="P1" s="320" t="s">
        <v>116</v>
      </c>
      <c r="Q1" s="320" t="s">
        <v>116</v>
      </c>
    </row>
    <row r="2" spans="1:17" x14ac:dyDescent="0.25">
      <c r="A2" s="322"/>
      <c r="B2" s="323" t="s">
        <v>116</v>
      </c>
      <c r="C2" s="323"/>
      <c r="D2" s="322"/>
      <c r="E2" s="322" t="s">
        <v>116</v>
      </c>
      <c r="F2" s="324" t="s">
        <v>116</v>
      </c>
      <c r="G2" s="320" t="s">
        <v>116</v>
      </c>
      <c r="H2" s="320" t="s">
        <v>116</v>
      </c>
      <c r="I2" s="320" t="s">
        <v>116</v>
      </c>
      <c r="J2" s="320" t="s">
        <v>116</v>
      </c>
      <c r="K2" s="320" t="s">
        <v>116</v>
      </c>
      <c r="L2" s="320" t="s">
        <v>116</v>
      </c>
      <c r="M2" s="320" t="s">
        <v>116</v>
      </c>
      <c r="N2" s="320" t="s">
        <v>116</v>
      </c>
      <c r="O2" s="320" t="s">
        <v>116</v>
      </c>
      <c r="P2" s="320" t="s">
        <v>116</v>
      </c>
      <c r="Q2" s="320" t="s">
        <v>116</v>
      </c>
    </row>
    <row r="3" spans="1:17" x14ac:dyDescent="0.25">
      <c r="A3" s="325" t="s">
        <v>669</v>
      </c>
      <c r="B3" s="326"/>
      <c r="C3" s="326"/>
      <c r="D3" s="327"/>
      <c r="E3" s="327"/>
      <c r="F3" s="328"/>
      <c r="G3" s="329"/>
      <c r="H3" s="329"/>
      <c r="I3" s="329"/>
      <c r="J3" s="329"/>
      <c r="K3" s="329"/>
      <c r="L3" s="329"/>
      <c r="M3" s="329"/>
      <c r="N3" s="329"/>
      <c r="O3" s="329"/>
      <c r="P3" s="329"/>
      <c r="Q3" s="329"/>
    </row>
    <row r="4" spans="1:17" x14ac:dyDescent="0.25">
      <c r="A4" s="325" t="s">
        <v>655</v>
      </c>
      <c r="B4" s="326"/>
      <c r="C4" s="326"/>
      <c r="D4" s="327"/>
      <c r="E4" s="327"/>
      <c r="F4" s="328"/>
      <c r="G4" s="329"/>
      <c r="H4" s="329"/>
      <c r="I4" s="329"/>
      <c r="J4" s="329"/>
      <c r="K4" s="329"/>
      <c r="L4" s="329"/>
      <c r="M4" s="329"/>
      <c r="N4" s="329"/>
      <c r="O4" s="329"/>
      <c r="P4" s="329"/>
      <c r="Q4" s="329"/>
    </row>
    <row r="5" spans="1:17" x14ac:dyDescent="0.25">
      <c r="A5" s="330" t="s">
        <v>702</v>
      </c>
      <c r="B5" s="326"/>
      <c r="C5" s="326"/>
      <c r="D5" s="327"/>
      <c r="E5" s="327"/>
      <c r="F5" s="328"/>
      <c r="G5" s="329"/>
      <c r="H5" s="329"/>
      <c r="I5" s="329"/>
      <c r="J5" s="329"/>
      <c r="K5" s="329"/>
      <c r="L5" s="329"/>
      <c r="M5" s="329"/>
      <c r="N5" s="329"/>
      <c r="O5" s="329"/>
      <c r="P5" s="329"/>
      <c r="Q5" s="329"/>
    </row>
    <row r="6" spans="1:17" ht="15.75" thickBot="1" x14ac:dyDescent="0.3">
      <c r="A6" s="327"/>
      <c r="B6" s="326"/>
      <c r="C6" s="326"/>
      <c r="D6" s="327"/>
      <c r="E6" s="327"/>
      <c r="F6" s="328"/>
      <c r="G6" s="329"/>
      <c r="H6" s="329"/>
      <c r="I6" s="329"/>
      <c r="J6" s="329"/>
      <c r="K6" s="329"/>
      <c r="L6" s="329"/>
      <c r="M6" s="329"/>
      <c r="N6" s="329"/>
      <c r="O6" s="329"/>
      <c r="P6" s="329"/>
      <c r="Q6" s="329"/>
    </row>
    <row r="7" spans="1:17" ht="15.75" thickBot="1" x14ac:dyDescent="0.3">
      <c r="A7" s="331" t="s">
        <v>704</v>
      </c>
      <c r="B7" s="332" t="s">
        <v>111</v>
      </c>
      <c r="C7" s="111" t="s">
        <v>519</v>
      </c>
      <c r="D7" s="111" t="s">
        <v>691</v>
      </c>
      <c r="E7" s="111" t="s">
        <v>674</v>
      </c>
      <c r="F7" s="324" t="s">
        <v>116</v>
      </c>
      <c r="G7" s="320" t="s">
        <v>116</v>
      </c>
      <c r="H7" s="320" t="s">
        <v>116</v>
      </c>
      <c r="I7" s="320" t="s">
        <v>116</v>
      </c>
      <c r="J7" s="320" t="s">
        <v>116</v>
      </c>
      <c r="K7" s="320" t="s">
        <v>116</v>
      </c>
      <c r="L7" s="320" t="s">
        <v>116</v>
      </c>
      <c r="M7" s="320" t="s">
        <v>116</v>
      </c>
      <c r="N7" s="320" t="s">
        <v>116</v>
      </c>
      <c r="O7" s="320" t="s">
        <v>116</v>
      </c>
      <c r="P7" s="320" t="s">
        <v>116</v>
      </c>
      <c r="Q7" s="320" t="s">
        <v>116</v>
      </c>
    </row>
    <row r="8" spans="1:17" ht="48.75" thickBot="1" x14ac:dyDescent="0.3">
      <c r="A8" s="333" t="s">
        <v>734</v>
      </c>
      <c r="B8" s="334">
        <f xml:space="preserve"> IF('Project emissions EII'!C28="Timed operation credit",'Project emissions EII'!AI28,0)</f>
        <v>0</v>
      </c>
      <c r="C8" s="335" t="s">
        <v>700</v>
      </c>
      <c r="D8" s="115" t="s">
        <v>709</v>
      </c>
      <c r="E8" s="77" t="s">
        <v>736</v>
      </c>
      <c r="F8" s="114" t="str">
        <f>+ IF('Project emissions EII'!C28&lt;&gt;"timed operation credit","ERR", "OK")</f>
        <v>OK</v>
      </c>
      <c r="G8" s="320" t="s">
        <v>116</v>
      </c>
      <c r="H8" s="320" t="s">
        <v>116</v>
      </c>
      <c r="I8" s="320" t="s">
        <v>116</v>
      </c>
      <c r="J8" s="320" t="s">
        <v>116</v>
      </c>
      <c r="K8" s="320" t="s">
        <v>116</v>
      </c>
      <c r="L8" s="320" t="s">
        <v>116</v>
      </c>
      <c r="M8" s="320" t="s">
        <v>116</v>
      </c>
      <c r="N8" s="320" t="s">
        <v>116</v>
      </c>
      <c r="O8" s="320" t="s">
        <v>116</v>
      </c>
      <c r="P8" s="320" t="s">
        <v>116</v>
      </c>
      <c r="Q8" s="320" t="s">
        <v>116</v>
      </c>
    </row>
    <row r="9" spans="1:17" ht="16.5" thickBot="1" x14ac:dyDescent="0.3">
      <c r="A9" s="333" t="s">
        <v>708</v>
      </c>
      <c r="B9" s="334">
        <f>+ 'Project emissions EII'!B11</f>
        <v>0</v>
      </c>
      <c r="C9" s="335" t="s">
        <v>700</v>
      </c>
      <c r="D9" s="115" t="s">
        <v>710</v>
      </c>
      <c r="E9" s="77"/>
      <c r="F9" s="172"/>
      <c r="G9" s="320"/>
      <c r="H9" s="320"/>
      <c r="I9" s="320"/>
      <c r="J9" s="320"/>
      <c r="K9" s="320"/>
      <c r="L9" s="320"/>
      <c r="M9" s="320"/>
      <c r="N9" s="320"/>
      <c r="O9" s="320"/>
      <c r="P9" s="320"/>
      <c r="Q9" s="320"/>
    </row>
    <row r="10" spans="1:17" ht="60.75" thickBot="1" x14ac:dyDescent="0.3">
      <c r="A10" s="336" t="s">
        <v>735</v>
      </c>
      <c r="B10" s="337">
        <f xml:space="preserve"> Summary!E21 - Summary!G21 - B8 - B9</f>
        <v>-166712.25000000003</v>
      </c>
      <c r="C10" s="335" t="s">
        <v>700</v>
      </c>
      <c r="D10" s="115" t="s">
        <v>732</v>
      </c>
      <c r="E10" s="77"/>
      <c r="F10" s="172"/>
      <c r="G10" s="320"/>
      <c r="H10" s="320"/>
      <c r="I10" s="320"/>
      <c r="J10" s="320"/>
      <c r="K10" s="320"/>
      <c r="L10" s="320"/>
      <c r="M10" s="320"/>
      <c r="N10" s="320"/>
      <c r="O10" s="320"/>
      <c r="P10" s="320"/>
      <c r="Q10" s="320"/>
    </row>
    <row r="11" spans="1:17" ht="29.25" thickBot="1" x14ac:dyDescent="0.3">
      <c r="A11" s="338" t="s">
        <v>733</v>
      </c>
      <c r="B11" s="334">
        <f>+ Summary!A21 + B8</f>
        <v>166712.25000000003</v>
      </c>
      <c r="C11" s="335" t="s">
        <v>700</v>
      </c>
      <c r="D11" s="115" t="s">
        <v>711</v>
      </c>
      <c r="E11" s="77"/>
      <c r="F11" s="172"/>
    </row>
    <row r="12" spans="1:17" ht="15.75" thickBot="1" x14ac:dyDescent="0.3">
      <c r="A12" s="339" t="s">
        <v>483</v>
      </c>
      <c r="B12" s="340">
        <f xml:space="preserve"> IF(B11&lt;=0,0,IF(AND(Summary!E28&lt;=0,B10&gt;=0),100%,IF(AND(Summary!E28&lt;=0,B10&lt;0),200%,B11/Summary!E28)))</f>
        <v>2</v>
      </c>
      <c r="C12" s="335" t="s">
        <v>701</v>
      </c>
      <c r="D12" s="115" t="s">
        <v>711</v>
      </c>
      <c r="E12" s="77"/>
      <c r="F12" s="172"/>
    </row>
    <row r="13" spans="1:17" x14ac:dyDescent="0.25">
      <c r="A13" s="341"/>
    </row>
  </sheetData>
  <conditionalFormatting sqref="B12">
    <cfRule type="cellIs" dxfId="4" priority="9" operator="equal">
      <formula>"No net carbon removals"</formula>
    </cfRule>
    <cfRule type="containsText" dxfId="3" priority="15" operator="containsText" text="ERR">
      <formula>NOT(ISERROR(SEARCH("ERR",B12)))</formula>
    </cfRule>
  </conditionalFormatting>
  <conditionalFormatting sqref="F8:F12">
    <cfRule type="cellIs" dxfId="2" priority="2" operator="equal">
      <formula>"ERR"</formula>
    </cfRule>
    <cfRule type="cellIs" dxfId="1" priority="3" operator="equal">
      <formula>"OK"</formula>
    </cfRule>
  </conditionalFormatting>
  <conditionalFormatting sqref="F10:F12">
    <cfRule type="containsText" dxfId="0" priority="1" operator="containsText" text="No net carbon removals">
      <formula>NOT(ISERROR(SEARCH("No net carbon removals",F10)))</formula>
    </cfRule>
  </conditionalFormatting>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C4"/>
  <sheetViews>
    <sheetView showGridLines="0" zoomScaleNormal="100" workbookViewId="0">
      <selection sqref="A1:C1"/>
    </sheetView>
  </sheetViews>
  <sheetFormatPr defaultColWidth="8.85546875" defaultRowHeight="15" x14ac:dyDescent="0.25"/>
  <cols>
    <col min="1" max="1" width="13.85546875" customWidth="1"/>
    <col min="2" max="2" width="30.140625" customWidth="1"/>
    <col min="3" max="3" width="100.42578125" customWidth="1"/>
  </cols>
  <sheetData>
    <row r="1" spans="1:3" x14ac:dyDescent="0.25">
      <c r="A1" s="374" t="s">
        <v>575</v>
      </c>
      <c r="B1" s="374"/>
      <c r="C1" s="374"/>
    </row>
    <row r="2" spans="1:3" x14ac:dyDescent="0.25">
      <c r="A2" s="39" t="s">
        <v>497</v>
      </c>
      <c r="B2" s="39" t="s">
        <v>576</v>
      </c>
      <c r="C2" s="39" t="s">
        <v>577</v>
      </c>
    </row>
    <row r="3" spans="1:3" ht="22.5" x14ac:dyDescent="0.25">
      <c r="A3" s="40" t="s">
        <v>792</v>
      </c>
      <c r="B3" s="40" t="s">
        <v>578</v>
      </c>
      <c r="C3" s="54" t="s">
        <v>791</v>
      </c>
    </row>
    <row r="4" spans="1:3" ht="22.5" x14ac:dyDescent="0.25">
      <c r="A4" s="40" t="s">
        <v>790</v>
      </c>
      <c r="B4" s="40" t="s">
        <v>741</v>
      </c>
      <c r="C4" s="54" t="s">
        <v>793</v>
      </c>
    </row>
  </sheetData>
  <mergeCells count="1">
    <mergeCell ref="A1:C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ad40b37cd03bf1245cd45f00d52a16ab">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2f7b0d48c5fb32656b63a66ccf0ce86c"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SAP and EDIRPA)"/>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EDIRPA)"/>
              <xsd:enumeration value="3. Customised reports &amp; forms (INNOVFUND AUCTIONS)"/>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RASMUS JMO Schools Info Package)"/>
              <xsd:enumeration value="3. Customised reports &amp; forms (ECHE Certificate)"/>
              <xsd:enumeration value="3. Customised reports &amp; forms (ESC HUMAID Quality Label)"/>
              <xsd:enumeration value="3. Customised reports &amp; forms (ECHO Partnership Certificate)"/>
              <xsd:enumeration value="3. Customised reports &amp; forms (NDICI and IPA TWINNING)"/>
              <xsd:enumeration value="3. Customised reports &amp; forms (NDICI MOBAF)"/>
              <xsd:enumeration value="3. Customised reports &amp; forms (PPPA EACEA)"/>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 xsi:nil="true"/>
    <s86b xmlns="58f75e61-ed07-41d3-a804-02f248e1fac3" xsi:nil="true"/>
    <DocInternalExternal xmlns="084a5cd8-1559-4e94-ac72-b94fb9abc19e">Internal &amp; external</DocInternalExternal>
    <ProgrCategory xmlns="084a5cd8-1559-4e94-ac72-b94fb9abc19e">3. Customised reports &amp; forms</ProgrCategory>
    <ProgrGroup xmlns="084a5cd8-1559-4e94-ac72-b94fb9abc19e">10 INNOVFUND</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2241AF-C366-4657-9FDB-002D39F37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33302-0161-4911-8177-03752E851A4E}">
  <ds:schemaRefs>
    <ds:schemaRef ds:uri="http://purl.org/dc/elements/1.1/"/>
    <ds:schemaRef ds:uri="http://schemas.microsoft.com/office/2006/documentManagement/types"/>
    <ds:schemaRef ds:uri="http://schemas.microsoft.com/office/infopath/2007/PartnerControls"/>
    <ds:schemaRef ds:uri="58f75e61-ed07-41d3-a804-02f248e1fac3"/>
    <ds:schemaRef ds:uri="http://purl.org/dc/dcmitype/"/>
    <ds:schemaRef ds:uri="http://schemas.microsoft.com/office/2006/metadata/properties"/>
    <ds:schemaRef ds:uri="http://purl.org/dc/terms/"/>
    <ds:schemaRef ds:uri="http://www.w3.org/XML/1998/namespace"/>
    <ds:schemaRef ds:uri="http://schemas.openxmlformats.org/package/2006/metadata/core-properties"/>
    <ds:schemaRef ds:uri="084a5cd8-1559-4e94-ac72-b94fb9abc19e"/>
  </ds:schemaRefs>
</ds:datastoreItem>
</file>

<file path=customXml/itemProps3.xml><?xml version="1.0" encoding="utf-8"?>
<ds:datastoreItem xmlns:ds="http://schemas.openxmlformats.org/officeDocument/2006/customXml" ds:itemID="{0C5F9E13-7766-4B58-9674-FFB3B12F4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Overview (Example)</vt:lpstr>
      <vt:lpstr>Lists</vt:lpstr>
      <vt:lpstr>Summary</vt:lpstr>
      <vt:lpstr>Summary per year</vt:lpstr>
      <vt:lpstr>Reference emissions EII</vt:lpstr>
      <vt:lpstr>Project emissions EII</vt:lpstr>
      <vt:lpstr>Process Diagram</vt:lpstr>
      <vt:lpstr>Ref Conversion Factors EII</vt:lpstr>
      <vt:lpstr>Proj Conversion Factors EII</vt:lpstr>
      <vt:lpstr>Assumptions</vt:lpstr>
      <vt:lpstr>CC credit overview</vt:lpstr>
      <vt:lpstr>CC credit calculation</vt:lpstr>
      <vt:lpstr>Net carbon removals</vt:lpstr>
      <vt:lpstr>History of changes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2021-03-19T16:20:52Z</dcterms:created>
  <dcterms:modified xsi:type="dcterms:W3CDTF">2024-11-28T16:58:41Z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MSIP_Label_6bd9ddd1-4d20-43f6-abfa-fc3c07406f94_Enabled">
    <vt:lpwstr>true</vt:lpwstr>
  </property>
  <property fmtid="{D5CDD505-2E9C-101B-9397-08002B2CF9AE}" pid="4" name="MSIP_Label_6bd9ddd1-4d20-43f6-abfa-fc3c07406f94_SetDate">
    <vt:lpwstr>2022-03-30T08:52:53Z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c7d2698e-34fa-4ebb-88b1-d608e2c141f1</vt:lpwstr>
  </property>
  <property fmtid="{D5CDD505-2E9C-101B-9397-08002B2CF9AE}" pid="9" name="MSIP_Label_6bd9ddd1-4d20-43f6-abfa-fc3c07406f94_ContentBits">
    <vt:lpwstr>0</vt:lpwstr>
  </property>
</Properties>
</file>